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ACADEMIE DE L'INNOVATION - Covid 19\PROJETS PRO + PROJETS FORMATION\EXCEL 30- 31 Mars\Fonctions Excel\"/>
    </mc:Choice>
  </mc:AlternateContent>
  <xr:revisionPtr revIDLastSave="0" documentId="13_ncr:1_{AFA1BA6E-808C-4D46-8964-E96FE48405F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base" sheetId="1" r:id="rId1"/>
    <sheet name="si-1" sheetId="3" r:id="rId2"/>
    <sheet name="si-2" sheetId="4" r:id="rId3"/>
    <sheet name="si-3" sheetId="5" r:id="rId4"/>
    <sheet name="somme.si.ens 1" sheetId="6" r:id="rId5"/>
    <sheet name="somme.si.ens 2" sheetId="7" r:id="rId6"/>
    <sheet name="somme.si.ens 3" sheetId="8" r:id="rId7"/>
    <sheet name="Recherchev" sheetId="9" r:id="rId8"/>
    <sheet name="Graphique" sheetId="10" r:id="rId9"/>
    <sheet name="TableauCroise" sheetId="11" r:id="rId10"/>
    <sheet name="TCD" sheetId="12" r:id="rId11"/>
    <sheet name="score" sheetId="13" state="hidden" r:id="rId12"/>
  </sheets>
  <calcPr calcId="191029"/>
  <extLst>
    <ext uri="GoogleSheetsCustomDataVersion1">
      <go:sheetsCustomData xmlns:go="http://customooxmlschemas.google.com/" r:id="rId17" roundtripDataSignature="AMtx7mhHirjA84vQIHXrmZpkzvADf7Hv3Q=="/>
    </ext>
  </extLst>
</workbook>
</file>

<file path=xl/calcChain.xml><?xml version="1.0" encoding="utf-8"?>
<calcChain xmlns="http://schemas.openxmlformats.org/spreadsheetml/2006/main">
  <c r="W7" i="10" l="1"/>
  <c r="C15" i="13" s="1"/>
  <c r="E15" i="13" s="1"/>
  <c r="M9" i="9"/>
  <c r="M8" i="9" s="1"/>
  <c r="C14" i="13" s="1"/>
  <c r="E14" i="13" s="1"/>
  <c r="P22" i="8"/>
  <c r="S22" i="8" s="1"/>
  <c r="O22" i="8"/>
  <c r="R22" i="8" s="1"/>
  <c r="N22" i="8"/>
  <c r="Q22" i="8" s="1"/>
  <c r="P21" i="8"/>
  <c r="S21" i="8" s="1"/>
  <c r="O21" i="8"/>
  <c r="R21" i="8" s="1"/>
  <c r="N21" i="8"/>
  <c r="Q21" i="8" s="1"/>
  <c r="R20" i="8"/>
  <c r="P20" i="8"/>
  <c r="S20" i="8" s="1"/>
  <c r="O20" i="8"/>
  <c r="N20" i="8"/>
  <c r="Q20" i="8" s="1"/>
  <c r="P19" i="8"/>
  <c r="S19" i="8" s="1"/>
  <c r="O19" i="8"/>
  <c r="R19" i="8" s="1"/>
  <c r="N19" i="8"/>
  <c r="Q19" i="8" s="1"/>
  <c r="P18" i="8"/>
  <c r="S18" i="8" s="1"/>
  <c r="O18" i="8"/>
  <c r="R18" i="8" s="1"/>
  <c r="N18" i="8"/>
  <c r="Q18" i="8" s="1"/>
  <c r="S17" i="8"/>
  <c r="R17" i="8"/>
  <c r="P17" i="8"/>
  <c r="O17" i="8"/>
  <c r="N17" i="8"/>
  <c r="Q17" i="8" s="1"/>
  <c r="R16" i="8"/>
  <c r="Q16" i="8"/>
  <c r="P16" i="8"/>
  <c r="S16" i="8" s="1"/>
  <c r="O16" i="8"/>
  <c r="N16" i="8"/>
  <c r="R15" i="8"/>
  <c r="P15" i="8"/>
  <c r="S15" i="8" s="1"/>
  <c r="O15" i="8"/>
  <c r="N15" i="8"/>
  <c r="Q15" i="8" s="1"/>
  <c r="P14" i="8"/>
  <c r="S14" i="8" s="1"/>
  <c r="O14" i="8"/>
  <c r="R14" i="8" s="1"/>
  <c r="N14" i="8"/>
  <c r="Q14" i="8" s="1"/>
  <c r="S13" i="8"/>
  <c r="R13" i="8"/>
  <c r="P13" i="8"/>
  <c r="O13" i="8"/>
  <c r="N13" i="8"/>
  <c r="Q13" i="8" s="1"/>
  <c r="R12" i="8"/>
  <c r="Q12" i="8"/>
  <c r="P12" i="8"/>
  <c r="S12" i="8" s="1"/>
  <c r="O12" i="8"/>
  <c r="N12" i="8"/>
  <c r="R11" i="8"/>
  <c r="P11" i="8"/>
  <c r="S11" i="8" s="1"/>
  <c r="O11" i="8"/>
  <c r="N11" i="8"/>
  <c r="Q11" i="8" s="1"/>
  <c r="N11" i="7"/>
  <c r="M11" i="7"/>
  <c r="L11" i="7"/>
  <c r="L10" i="7" s="1"/>
  <c r="M9" i="7" s="1"/>
  <c r="C12" i="13" s="1"/>
  <c r="E12" i="13" s="1"/>
  <c r="N10" i="7"/>
  <c r="M10" i="7"/>
  <c r="K9" i="6"/>
  <c r="L9" i="6" s="1"/>
  <c r="C11" i="13" s="1"/>
  <c r="E11" i="13" s="1"/>
  <c r="K38" i="5"/>
  <c r="L38" i="5" s="1"/>
  <c r="K37" i="5"/>
  <c r="L37" i="5" s="1"/>
  <c r="K36" i="5"/>
  <c r="L36" i="5" s="1"/>
  <c r="K35" i="5"/>
  <c r="L35" i="5" s="1"/>
  <c r="K34" i="5"/>
  <c r="L34" i="5" s="1"/>
  <c r="K33" i="5"/>
  <c r="L33" i="5" s="1"/>
  <c r="K32" i="5"/>
  <c r="L32" i="5" s="1"/>
  <c r="K31" i="5"/>
  <c r="L31" i="5" s="1"/>
  <c r="K30" i="5"/>
  <c r="L30" i="5" s="1"/>
  <c r="K29" i="5"/>
  <c r="L29" i="5" s="1"/>
  <c r="K28" i="5"/>
  <c r="L28" i="5" s="1"/>
  <c r="K27" i="5"/>
  <c r="L27" i="5" s="1"/>
  <c r="K26" i="5"/>
  <c r="L26" i="5" s="1"/>
  <c r="K25" i="5"/>
  <c r="L25" i="5" s="1"/>
  <c r="K24" i="5"/>
  <c r="L24" i="5" s="1"/>
  <c r="K23" i="5"/>
  <c r="L23" i="5" s="1"/>
  <c r="K22" i="5"/>
  <c r="L22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/>
  <c r="L11" i="5" s="1"/>
  <c r="K10" i="5"/>
  <c r="L10" i="5" s="1"/>
  <c r="O34" i="4"/>
  <c r="N34" i="4"/>
  <c r="O33" i="4"/>
  <c r="N33" i="4"/>
  <c r="O32" i="4"/>
  <c r="N32" i="4"/>
  <c r="N31" i="4"/>
  <c r="O31" i="4" s="1"/>
  <c r="O30" i="4"/>
  <c r="N30" i="4"/>
  <c r="O29" i="4"/>
  <c r="N29" i="4"/>
  <c r="O28" i="4"/>
  <c r="N28" i="4"/>
  <c r="N27" i="4"/>
  <c r="O27" i="4" s="1"/>
  <c r="O26" i="4"/>
  <c r="N26" i="4"/>
  <c r="O25" i="4"/>
  <c r="N25" i="4"/>
  <c r="O24" i="4"/>
  <c r="N24" i="4"/>
  <c r="N23" i="4"/>
  <c r="O23" i="4" s="1"/>
  <c r="O22" i="4"/>
  <c r="N22" i="4"/>
  <c r="O21" i="4"/>
  <c r="N21" i="4"/>
  <c r="O20" i="4"/>
  <c r="N20" i="4"/>
  <c r="N19" i="4"/>
  <c r="O19" i="4" s="1"/>
  <c r="O18" i="4"/>
  <c r="N18" i="4"/>
  <c r="O17" i="4"/>
  <c r="N17" i="4"/>
  <c r="O16" i="4"/>
  <c r="N16" i="4"/>
  <c r="N15" i="4"/>
  <c r="O15" i="4" s="1"/>
  <c r="O14" i="4"/>
  <c r="N14" i="4"/>
  <c r="O13" i="4"/>
  <c r="N13" i="4"/>
  <c r="O12" i="4"/>
  <c r="N12" i="4"/>
  <c r="N11" i="4"/>
  <c r="O11" i="4" s="1"/>
  <c r="O10" i="4"/>
  <c r="N10" i="4"/>
  <c r="O9" i="4"/>
  <c r="N9" i="4"/>
  <c r="O8" i="4"/>
  <c r="N8" i="4"/>
  <c r="O25" i="3"/>
  <c r="P25" i="3" s="1"/>
  <c r="O24" i="3"/>
  <c r="P24" i="3" s="1"/>
  <c r="O23" i="3"/>
  <c r="P23" i="3" s="1"/>
  <c r="O22" i="3"/>
  <c r="P22" i="3" s="1"/>
  <c r="O21" i="3"/>
  <c r="P21" i="3" s="1"/>
  <c r="O20" i="3"/>
  <c r="P20" i="3" s="1"/>
  <c r="O19" i="3"/>
  <c r="P19" i="3" s="1"/>
  <c r="O18" i="3"/>
  <c r="P18" i="3" s="1"/>
  <c r="O17" i="3"/>
  <c r="P17" i="3" s="1"/>
  <c r="O16" i="3"/>
  <c r="P16" i="3" s="1"/>
  <c r="O15" i="3"/>
  <c r="P15" i="3" s="1"/>
  <c r="O14" i="3"/>
  <c r="P14" i="3" s="1"/>
  <c r="O13" i="3"/>
  <c r="P13" i="3" s="1"/>
  <c r="O12" i="3"/>
  <c r="P12" i="3" s="1"/>
  <c r="O11" i="3"/>
  <c r="P11" i="3" s="1"/>
  <c r="O10" i="3"/>
  <c r="P10" i="3" s="1"/>
  <c r="O9" i="3"/>
  <c r="P9" i="3" s="1"/>
  <c r="O8" i="3"/>
  <c r="P8" i="3" s="1"/>
  <c r="O7" i="3"/>
  <c r="P7" i="3" s="1"/>
  <c r="P4" i="3" s="1"/>
  <c r="C8" i="13" s="1"/>
  <c r="E8" i="13" s="1"/>
  <c r="R20" i="1"/>
  <c r="S20" i="1" s="1"/>
  <c r="R18" i="1"/>
  <c r="S18" i="1" s="1"/>
  <c r="R16" i="1"/>
  <c r="S16" i="1" s="1"/>
  <c r="R14" i="1"/>
  <c r="S14" i="1"/>
  <c r="R12" i="1"/>
  <c r="S12" i="1" s="1"/>
  <c r="S10" i="1"/>
  <c r="R10" i="1"/>
  <c r="R8" i="1"/>
  <c r="S8" i="1"/>
  <c r="R6" i="1"/>
  <c r="S6" i="1"/>
  <c r="R4" i="1"/>
  <c r="S4" i="1" s="1"/>
  <c r="S3" i="1" l="1"/>
  <c r="C7" i="13" s="1"/>
  <c r="E7" i="13" s="1"/>
  <c r="L9" i="5"/>
  <c r="C10" i="13" s="1"/>
  <c r="E10" i="13" s="1"/>
  <c r="O7" i="4"/>
  <c r="C9" i="13" s="1"/>
  <c r="E9" i="13" s="1"/>
  <c r="R10" i="8"/>
  <c r="C13" i="13" s="1"/>
  <c r="E13" i="13" s="1"/>
  <c r="G7" i="13" l="1"/>
  <c r="U7" i="13" l="1"/>
  <c r="M7" i="13"/>
  <c r="T7" i="13"/>
  <c r="L7" i="13"/>
  <c r="S7" i="13"/>
  <c r="K7" i="13"/>
  <c r="R7" i="13"/>
  <c r="Q7" i="13"/>
  <c r="P7" i="13"/>
  <c r="O7" i="13"/>
  <c r="N7" i="13"/>
</calcChain>
</file>

<file path=xl/sharedStrings.xml><?xml version="1.0" encoding="utf-8"?>
<sst xmlns="http://schemas.openxmlformats.org/spreadsheetml/2006/main" count="947" uniqueCount="437">
  <si>
    <t>Quelques fonctions de base</t>
  </si>
  <si>
    <t>Quelle est la somme de toutes les valeurs du tableau ?</t>
  </si>
  <si>
    <t>R</t>
  </si>
  <si>
    <t>Combien y'a-t-il de valeurs ?</t>
  </si>
  <si>
    <t>zu</t>
  </si>
  <si>
    <t>Combien y'a-t-il de valeurs numériques ?</t>
  </si>
  <si>
    <t>Quelle est la plus petite valeur numérique ?</t>
  </si>
  <si>
    <t>xx</t>
  </si>
  <si>
    <t>Quelle est la plus grande ?</t>
  </si>
  <si>
    <t>Combien y'a-t-il de cellules vides ?</t>
  </si>
  <si>
    <t>tr</t>
  </si>
  <si>
    <t>BB</t>
  </si>
  <si>
    <t>Quelle est la moyenne des valeurs numériques ?</t>
  </si>
  <si>
    <t>Quel est l'écart type standard des valeurs numériques ?</t>
  </si>
  <si>
    <t>Quel est le kurtosis des valeurs numériques ?</t>
  </si>
  <si>
    <t>ZZ</t>
  </si>
  <si>
    <t>ol</t>
  </si>
  <si>
    <t>A</t>
  </si>
  <si>
    <t>janvier</t>
  </si>
  <si>
    <t>mars</t>
  </si>
  <si>
    <t>avril</t>
  </si>
  <si>
    <t>mai</t>
  </si>
  <si>
    <t>juin</t>
  </si>
  <si>
    <t>Fonctions Si() et concaténation</t>
  </si>
  <si>
    <r>
      <rPr>
        <sz val="11"/>
        <color theme="1"/>
        <rFont val="Calibri"/>
      </rPr>
      <t>É</t>
    </r>
    <r>
      <rPr>
        <sz val="11"/>
        <color theme="1"/>
        <rFont val="Calibri"/>
      </rPr>
      <t>crire le prénom et le nom du gagnant du match, séparés par un espace. Si les deux joueurs sont à égalité, écrire :</t>
    </r>
  </si>
  <si>
    <t>égalité</t>
  </si>
  <si>
    <t>Joueur 1</t>
  </si>
  <si>
    <t>Points</t>
  </si>
  <si>
    <t>Joueur 2</t>
  </si>
  <si>
    <t>Gagnant</t>
  </si>
  <si>
    <t>Sola</t>
  </si>
  <si>
    <t>Jean-Baptiste</t>
  </si>
  <si>
    <t>Boyer</t>
  </si>
  <si>
    <t>Romain</t>
  </si>
  <si>
    <t>Sanchez</t>
  </si>
  <si>
    <t>Marine</t>
  </si>
  <si>
    <t>Arnaud</t>
  </si>
  <si>
    <t>Antoine</t>
  </si>
  <si>
    <t>Sala</t>
  </si>
  <si>
    <t>Agathe</t>
  </si>
  <si>
    <t>Maury</t>
  </si>
  <si>
    <t>Marion</t>
  </si>
  <si>
    <t>Kristina</t>
  </si>
  <si>
    <t>Bernard</t>
  </si>
  <si>
    <t>Victor</t>
  </si>
  <si>
    <t>Planas</t>
  </si>
  <si>
    <t>Delphine</t>
  </si>
  <si>
    <t>Noguès</t>
  </si>
  <si>
    <t>Jean</t>
  </si>
  <si>
    <t>Gomez</t>
  </si>
  <si>
    <t>Benjamin</t>
  </si>
  <si>
    <t>Simon</t>
  </si>
  <si>
    <t>Serigne</t>
  </si>
  <si>
    <t>Gimenez</t>
  </si>
  <si>
    <t>Lydie</t>
  </si>
  <si>
    <t>Vila</t>
  </si>
  <si>
    <t>Guillaume</t>
  </si>
  <si>
    <t>Vergès</t>
  </si>
  <si>
    <t>Mathieu</t>
  </si>
  <si>
    <t>Raynal</t>
  </si>
  <si>
    <t>Joanne</t>
  </si>
  <si>
    <t>Brunet</t>
  </si>
  <si>
    <t>Pierre</t>
  </si>
  <si>
    <t>Floriane</t>
  </si>
  <si>
    <t>Bonnet</t>
  </si>
  <si>
    <t>Rodolphe</t>
  </si>
  <si>
    <t>Costa</t>
  </si>
  <si>
    <t>Anthony</t>
  </si>
  <si>
    <t>Pujol</t>
  </si>
  <si>
    <t>Davina</t>
  </si>
  <si>
    <t>Roig</t>
  </si>
  <si>
    <t>Romane</t>
  </si>
  <si>
    <t>Bousquet</t>
  </si>
  <si>
    <t>Claire</t>
  </si>
  <si>
    <t>Fons</t>
  </si>
  <si>
    <t>Bertrand</t>
  </si>
  <si>
    <t>Maxime</t>
  </si>
  <si>
    <t>Rodriguez</t>
  </si>
  <si>
    <t>Amélie</t>
  </si>
  <si>
    <t>Fabre</t>
  </si>
  <si>
    <t>Florence</t>
  </si>
  <si>
    <t>Pla</t>
  </si>
  <si>
    <t>Raynaud</t>
  </si>
  <si>
    <t>Cyrille</t>
  </si>
  <si>
    <t>Julia</t>
  </si>
  <si>
    <t>Martinez</t>
  </si>
  <si>
    <t>Marie</t>
  </si>
  <si>
    <t>Diaz</t>
  </si>
  <si>
    <t>Lucie</t>
  </si>
  <si>
    <t>Martin</t>
  </si>
  <si>
    <t>Moreno</t>
  </si>
  <si>
    <t>Clemence</t>
  </si>
  <si>
    <t>Gil</t>
  </si>
  <si>
    <t>Charley</t>
  </si>
  <si>
    <t>Bataille</t>
  </si>
  <si>
    <t>Charles</t>
  </si>
  <si>
    <t>Fonctions Si() imbriquées et $</t>
  </si>
  <si>
    <t>Un ticket coute 20 euros. Il est à moitié prix pour les personnes âgées de 70 ans ou plus. Il est gratuit jusqu'à 10 ans inclus.</t>
  </si>
  <si>
    <t>Calculer le tarif du ticket pour chaque personne.</t>
  </si>
  <si>
    <t>Prénom</t>
  </si>
  <si>
    <t>Age</t>
  </si>
  <si>
    <t>Tarif ?</t>
  </si>
  <si>
    <t>Prix du ticket</t>
  </si>
  <si>
    <t>Elodie</t>
  </si>
  <si>
    <t>Oonagh</t>
  </si>
  <si>
    <t>Flore</t>
  </si>
  <si>
    <t>Emeline</t>
  </si>
  <si>
    <t>Edouard</t>
  </si>
  <si>
    <t>Clémence</t>
  </si>
  <si>
    <t>Thomas</t>
  </si>
  <si>
    <t>Camille</t>
  </si>
  <si>
    <t>Daphné</t>
  </si>
  <si>
    <t>Anne-Sophie</t>
  </si>
  <si>
    <t>Enguerrand</t>
  </si>
  <si>
    <t>Fonction Si(), Et(), Ou()</t>
  </si>
  <si>
    <t>Le client a une réduction de 20% sur le total de ses achats s'il a acheté :</t>
  </si>
  <si>
    <t>- au moins 2 articles avec la carte du magasin</t>
  </si>
  <si>
    <t>- ou au moins 3 articles</t>
  </si>
  <si>
    <t>Calculer le prix final des achats de ces clients</t>
  </si>
  <si>
    <t>Nom</t>
  </si>
  <si>
    <t>Nb Articles</t>
  </si>
  <si>
    <t>Prix total</t>
  </si>
  <si>
    <t>Carte ?</t>
  </si>
  <si>
    <t>Prix réduit</t>
  </si>
  <si>
    <t>Navarro</t>
  </si>
  <si>
    <t>non</t>
  </si>
  <si>
    <t>Roque</t>
  </si>
  <si>
    <t>Lionel</t>
  </si>
  <si>
    <t>Marty</t>
  </si>
  <si>
    <t>Sanil</t>
  </si>
  <si>
    <t>Bastien</t>
  </si>
  <si>
    <t>Canal</t>
  </si>
  <si>
    <t>oui</t>
  </si>
  <si>
    <t>Batlle</t>
  </si>
  <si>
    <t>Serra</t>
  </si>
  <si>
    <t>Richard</t>
  </si>
  <si>
    <t>Charlotte</t>
  </si>
  <si>
    <t>Rey</t>
  </si>
  <si>
    <t>Alexandre</t>
  </si>
  <si>
    <t>Grau</t>
  </si>
  <si>
    <t>Hernandez</t>
  </si>
  <si>
    <t>Matthieu</t>
  </si>
  <si>
    <t>Pastor</t>
  </si>
  <si>
    <t>Anne</t>
  </si>
  <si>
    <t>Munoz</t>
  </si>
  <si>
    <t>Roca</t>
  </si>
  <si>
    <t>Stanislas</t>
  </si>
  <si>
    <t>Delmas</t>
  </si>
  <si>
    <t>Gonzalez</t>
  </si>
  <si>
    <t>Dubois</t>
  </si>
  <si>
    <t>Ruiz</t>
  </si>
  <si>
    <t>Olive</t>
  </si>
  <si>
    <t>Laurie</t>
  </si>
  <si>
    <t>Pagès</t>
  </si>
  <si>
    <t>Muriel</t>
  </si>
  <si>
    <t>Blanc</t>
  </si>
  <si>
    <t>Fonction Somme.si.ens()</t>
  </si>
  <si>
    <t>Choisir un mois dans la liste en C9</t>
  </si>
  <si>
    <t>A l'aide d'une formule en F9 :</t>
  </si>
  <si>
    <t>Calculer la somme des CA pour le mois choisi de la ville de New York.</t>
  </si>
  <si>
    <t>Choisir un mois :</t>
  </si>
  <si>
    <t xml:space="preserve">Somme des CA </t>
  </si>
  <si>
    <t>New york</t>
  </si>
  <si>
    <t>juillet</t>
  </si>
  <si>
    <t>du mois Choisi :</t>
  </si>
  <si>
    <t>CA par mois</t>
  </si>
  <si>
    <t>Mois :</t>
  </si>
  <si>
    <t>février</t>
  </si>
  <si>
    <t>août</t>
  </si>
  <si>
    <t>septembre</t>
  </si>
  <si>
    <t>octobre</t>
  </si>
  <si>
    <t>novembre</t>
  </si>
  <si>
    <t>décembre</t>
  </si>
  <si>
    <t>Fonction Somme.si.ens() et $ en colonne</t>
  </si>
  <si>
    <t>Choisir un mois dans la liste en C11.</t>
  </si>
  <si>
    <t>A l'aide d'une formule en F11 :</t>
  </si>
  <si>
    <t>- Afficher la somme des CA pour le mois choisi et pour la ville de New York</t>
  </si>
  <si>
    <t>- La formule en F11 doit être recopiée ensuite</t>
  </si>
  <si>
    <t xml:space="preserve"> en G11 et H11 pour avoir la somme des CA dans les autres villes</t>
  </si>
  <si>
    <t>Hong Kong</t>
  </si>
  <si>
    <t>Paris</t>
  </si>
  <si>
    <t>CA par ville et par mois</t>
  </si>
  <si>
    <t>Fonction Somme.si.ens() et $ en ligne et colonne</t>
  </si>
  <si>
    <t>A l'aide d'une formule en H11 :</t>
  </si>
  <si>
    <t>Afficher le pourcentage du CA du mois de janvier par rapport au CA total de la ville de New york.</t>
  </si>
  <si>
    <t>La formule en H11 doit être recopiée</t>
  </si>
  <si>
    <t>dans tout le tableau pour avoir les pourcentages de chaque mois et dans chaque ville.</t>
  </si>
  <si>
    <t>Fonction Recherchev() et liste déroulante</t>
  </si>
  <si>
    <t>Le tableau de droite recense les prix des produits selon leurs références.</t>
  </si>
  <si>
    <t>Calculer le prix du produit choisi ci-dessous.</t>
  </si>
  <si>
    <t>Choisir un produit :</t>
  </si>
  <si>
    <t>AB54789547</t>
  </si>
  <si>
    <t>Référence</t>
  </si>
  <si>
    <t>Prix</t>
  </si>
  <si>
    <t>AB54789545</t>
  </si>
  <si>
    <t>Voici son prix :</t>
  </si>
  <si>
    <t>AB54789546</t>
  </si>
  <si>
    <t>AB54789548</t>
  </si>
  <si>
    <t>DRT9954852</t>
  </si>
  <si>
    <t>DRT9954854</t>
  </si>
  <si>
    <t>ER89658596</t>
  </si>
  <si>
    <t>ER89658597</t>
  </si>
  <si>
    <t>ER89658598</t>
  </si>
  <si>
    <t>ER89658599</t>
  </si>
  <si>
    <t>JNF1524781</t>
  </si>
  <si>
    <t>JNF1524785</t>
  </si>
  <si>
    <t>LM88747894</t>
  </si>
  <si>
    <t>LM88747895</t>
  </si>
  <si>
    <t>LM88747896</t>
  </si>
  <si>
    <t>LM88747897</t>
  </si>
  <si>
    <t>LM88747898</t>
  </si>
  <si>
    <t>QR45122541</t>
  </si>
  <si>
    <t>QR45122542</t>
  </si>
  <si>
    <t>SE99874584</t>
  </si>
  <si>
    <t>SE99874585</t>
  </si>
  <si>
    <t>ZU88745476</t>
  </si>
  <si>
    <t>ZU88745477</t>
  </si>
  <si>
    <t>ZU88745478</t>
  </si>
  <si>
    <t>Graphique</t>
  </si>
  <si>
    <t>Créer un graphique avec une série en courbe et l'autre en histogramme, qui représente le nombre d'habitants et le nombre de ventes de chaque pays.</t>
  </si>
  <si>
    <t>Placer la série du nombre d'habitants sur un axe secondaire.</t>
  </si>
  <si>
    <t>PAYS</t>
  </si>
  <si>
    <t>Nb Habitant</t>
  </si>
  <si>
    <t>Nb Vente</t>
  </si>
  <si>
    <t>Pays 1</t>
  </si>
  <si>
    <t>France</t>
  </si>
  <si>
    <t>n1</t>
  </si>
  <si>
    <t>v1</t>
  </si>
  <si>
    <t>Pays 2</t>
  </si>
  <si>
    <t>Allemagne</t>
  </si>
  <si>
    <t>n2</t>
  </si>
  <si>
    <t>v2</t>
  </si>
  <si>
    <t>Pays 3</t>
  </si>
  <si>
    <t>Belgique</t>
  </si>
  <si>
    <t>n3</t>
  </si>
  <si>
    <t>v3</t>
  </si>
  <si>
    <t>Pays 4</t>
  </si>
  <si>
    <t>Grèce</t>
  </si>
  <si>
    <t>n4</t>
  </si>
  <si>
    <t>v4</t>
  </si>
  <si>
    <t>Pays 5</t>
  </si>
  <si>
    <t>Suede</t>
  </si>
  <si>
    <t>n5</t>
  </si>
  <si>
    <t>v5</t>
  </si>
  <si>
    <t>Pays 6</t>
  </si>
  <si>
    <t>Italie</t>
  </si>
  <si>
    <t>n6</t>
  </si>
  <si>
    <t>v6</t>
  </si>
  <si>
    <t>D'après le graphique,</t>
  </si>
  <si>
    <t>Quel pays à le plus d'acheteurs proportionellement</t>
  </si>
  <si>
    <t>à son nombre d'habitants ?</t>
  </si>
  <si>
    <t>&lt;- Choisir</t>
  </si>
  <si>
    <t>Tableau croisé</t>
  </si>
  <si>
    <t>Créer dans une nouvelle feuille, un tableau croisé qui présente le prix le plus grand</t>
  </si>
  <si>
    <t>par date de vente et par modèle</t>
  </si>
  <si>
    <t>Ventes de véhicules d'occasion</t>
  </si>
  <si>
    <t>Date de la vente</t>
  </si>
  <si>
    <t>Véhicule</t>
  </si>
  <si>
    <t xml:space="preserve">Marque </t>
  </si>
  <si>
    <t xml:space="preserve">Modèle </t>
  </si>
  <si>
    <t xml:space="preserve">Km </t>
  </si>
  <si>
    <t>RENAULT KANGOO EXPRESS CFT DCI70</t>
  </si>
  <si>
    <t>RENAULT</t>
  </si>
  <si>
    <t>KANGOO</t>
  </si>
  <si>
    <t>FORD CONNECT 220L 1,8 TDCI75 COOL PACK</t>
  </si>
  <si>
    <t>FORD</t>
  </si>
  <si>
    <t>CONNECT</t>
  </si>
  <si>
    <t>RENAULT KANGOO EXPRESS 1,5 DCI70 GENERIQUE</t>
  </si>
  <si>
    <t>RENAULT KANGOO EXPRESS GENERATION 1,5 DCI 70 CAB APPRO</t>
  </si>
  <si>
    <t>RENAULT KANGOO EXPRESS PH2 GD CFT 1,5 DCI70 EURO4</t>
  </si>
  <si>
    <t>PEUGEOT EXPERT 227 2,0 HDI 90 COURT PACK CD CLIM</t>
  </si>
  <si>
    <t>PEUGEOT</t>
  </si>
  <si>
    <t>EXPERT</t>
  </si>
  <si>
    <t>FORD CONNECT 230L 1,8TDCI90 COOL PACK</t>
  </si>
  <si>
    <t>RENAULT KANGOO EXPRESS GD CFT 1,5 DCI70</t>
  </si>
  <si>
    <t>CITROEN BERLINGO 1,9D CLUB ENTREPRISE</t>
  </si>
  <si>
    <t>CITROEN</t>
  </si>
  <si>
    <t>BERLINGO</t>
  </si>
  <si>
    <t>FORD CONNECT 200C 1,8TDCI90 COOL PACK</t>
  </si>
  <si>
    <t>RENAULT TRAFIC</t>
  </si>
  <si>
    <t>TRAFIC</t>
  </si>
  <si>
    <t>CITROEN C4 PICASSO HDI110 FAP AIRDREAM BMP6</t>
  </si>
  <si>
    <t>C4 PICASSO</t>
  </si>
  <si>
    <t>RENAULT SCENIC III AUTHENTIQUE DCI105 ECO2</t>
  </si>
  <si>
    <t>SCENIC 3</t>
  </si>
  <si>
    <t>CITROEN C4 PICASSO HDI110 PACK AMBIANCE FAP</t>
  </si>
  <si>
    <t>RENAULT GD SCENIC 1,5 DCI105 CARMINAT TOM TOM ECO2 7PL</t>
  </si>
  <si>
    <t>GRAND SCENIC</t>
  </si>
  <si>
    <t>PEUGEOT 307 SW 1,6 HDI110 NAVTEQ FAP</t>
  </si>
  <si>
    <t>307 SW</t>
  </si>
  <si>
    <t>RENAULT SCENIC 2 LATITUDE DCI105 ECO2</t>
  </si>
  <si>
    <t>SCENIC</t>
  </si>
  <si>
    <t>RENAULT TRAFIC L1H1 1,9DCI80 COMBI</t>
  </si>
  <si>
    <t>RENAULT SCENIC II 1,5DCI105 CARMINAT 5P</t>
  </si>
  <si>
    <t>SCENIC 2</t>
  </si>
  <si>
    <t>AUDI A6 AVANT 2,7 TDI AMBITION LUXE MUL DPF</t>
  </si>
  <si>
    <t>AUDI</t>
  </si>
  <si>
    <t>A6</t>
  </si>
  <si>
    <t>FORD C-MAX 1600 TDCI110 TITANIUM 5P</t>
  </si>
  <si>
    <t>CMAX</t>
  </si>
  <si>
    <t>RENAULT SCENIC II DYNAMIQUE DCI105 ECO2</t>
  </si>
  <si>
    <t>CITROEN C8 HDI130 EXCLUSIVE FAP</t>
  </si>
  <si>
    <t>C8</t>
  </si>
  <si>
    <t>CITROEN BERLINGO 1,6HDI75 TONIC</t>
  </si>
  <si>
    <t>RENAULT SCENIC II PH1 COURT PRIMA 1,5 DCI105 EURO4</t>
  </si>
  <si>
    <t>CITROEN C8 EXCLUSIVE HDI 16V BVA 110</t>
  </si>
  <si>
    <t>RENAULT SCENIC III EXPRESSION 1.6 BIOETHANOL ECO2</t>
  </si>
  <si>
    <t>RENAULT KANGOO 1,2 16V AUTHENTIQUE</t>
  </si>
  <si>
    <t>PEUGEOT EXPERT COMBI 2,0 HDI95 PACK CLIM 8PL</t>
  </si>
  <si>
    <t>RENAULT KANGOO 1,2 16V EXPRESSION</t>
  </si>
  <si>
    <t>RENAULT KANGOO D65 RN</t>
  </si>
  <si>
    <t>PEUGEOT PARTNER 120 L1 1,6 HDI75 CFT</t>
  </si>
  <si>
    <t>PARTNER</t>
  </si>
  <si>
    <t>MERCEDES VITO 120 CDI V6 204CH AUTO COMPACT CLIM</t>
  </si>
  <si>
    <t>MERCEDES</t>
  </si>
  <si>
    <t>VITO</t>
  </si>
  <si>
    <t>RENAULT KANGOO EXPRESS III 1,5 DCI 70 PACK CONFORT</t>
  </si>
  <si>
    <t>PEUGEOT EXPERT 227 L1H1 1,6 HDI PK CD CLIM</t>
  </si>
  <si>
    <t>RENAULT KANGOO EXPRESS CONFORT DCI70</t>
  </si>
  <si>
    <t>RENAULT KANGOO EXPRESS GD CFT DCI85</t>
  </si>
  <si>
    <t>CITROEN BERLINGO BUSINESS HDI92</t>
  </si>
  <si>
    <t>RENAULT TRAFIC 2,0 DCI 90 L2H1 1T2 GD CONFORT</t>
  </si>
  <si>
    <t>PEUGEOT EXPERT 220 C 2,0 HDI95 CH PACK CD</t>
  </si>
  <si>
    <t>RENAULT KANGOO EXPRESS CAMPUS DCI70</t>
  </si>
  <si>
    <t>PEUGEOT PARTNER  PACK CD CLIM 120 L1 1,6 HDI90 1PTE LAT</t>
  </si>
  <si>
    <t>CITROEN BERLINGO 1,6 HDI 92 CLUB 1PTE LAT</t>
  </si>
  <si>
    <t>PEUGEOT PARTNER 170C HDI90 PACK CD CLIM</t>
  </si>
  <si>
    <t>PEUGEOT EXPERT HDI120 L2H1 PACK CD CLIM</t>
  </si>
  <si>
    <t>CITROEN BERLINGO AIRDREAM XTR 1,6 HDI 92 FAP</t>
  </si>
  <si>
    <t>PEUGEOT 207 CC 1,6 HDI 110 PACK SPORT</t>
  </si>
  <si>
    <t>207 CC</t>
  </si>
  <si>
    <t>PEUGEOT 206 CC 2,0 16V</t>
  </si>
  <si>
    <t>206 CC</t>
  </si>
  <si>
    <t>PEUGEOT PARTNER 1,9D 71CH</t>
  </si>
  <si>
    <t>FORD TRANSIT CONNECT 1,8 TDCI75 220L COOL PACK</t>
  </si>
  <si>
    <t>TRANSIT</t>
  </si>
  <si>
    <t>CITROEN NEMO HDI70 CLUB</t>
  </si>
  <si>
    <t>NEMO</t>
  </si>
  <si>
    <t>CITROEN BERLINGO COURT 1,6 HDI 92</t>
  </si>
  <si>
    <t>RENAULT KANGOO EXPRESS CFT 1,5 DCI70 EURO4</t>
  </si>
  <si>
    <t>CITROEN BERLINGO HDI75 CLUB</t>
  </si>
  <si>
    <t>PEUGEOT PARTNER 120 L1 1,6 HDI90 PK CD CLIM</t>
  </si>
  <si>
    <t>OPEL COMBO II CARGO CDTI75 PACK CLIM</t>
  </si>
  <si>
    <t>OPEL</t>
  </si>
  <si>
    <t>COMBO</t>
  </si>
  <si>
    <t>CITROEN BERLINGO HDI75 CLUB 1PTE LAT</t>
  </si>
  <si>
    <t>CITROEN BERLINGO 600KG 1,6 HDI75 CONFORT</t>
  </si>
  <si>
    <t>RENAULT TRAFIC L1H1 2,0DCI115 GD CONFORT</t>
  </si>
  <si>
    <t>FORD TRANSIT 2 260CP TDCI115</t>
  </si>
  <si>
    <t>CITROEN JUMPER 30 L2H2 HDI100 CLUB</t>
  </si>
  <si>
    <t>JUMPER</t>
  </si>
  <si>
    <t>RENAULT SCENIC III EXPRESSION 1,5 DCI 105 ECO2</t>
  </si>
  <si>
    <t>RENAULT SCENIC III EXPRESSION 1,5 DCI 105 ECO</t>
  </si>
  <si>
    <t>CITROEN C3 PICASSO A,E HDI90 CONFORT</t>
  </si>
  <si>
    <t>C3 PICASSO</t>
  </si>
  <si>
    <t>RENAULT GRAND SCENIC LATITUDE DCI105 ECO2</t>
  </si>
  <si>
    <t>CITROEN BERLINGO 1,6 HDI 75 MULTISPACE PK</t>
  </si>
  <si>
    <t>RENAULT TRAFIC COMBI LONG 1T2 9PL 1,9 DCI 100</t>
  </si>
  <si>
    <t>CITROEN C8 2,2HDI 130 16S FAP PACK LUXE</t>
  </si>
  <si>
    <t>PORSCHE PANAMERA S 4,8 V8 PDK</t>
  </si>
  <si>
    <t>PORSCHE</t>
  </si>
  <si>
    <t>PANAMERA</t>
  </si>
  <si>
    <t>AUDI R8 V8 4,2 FSI 420 QUATTRO R TRONIC</t>
  </si>
  <si>
    <t>R8</t>
  </si>
  <si>
    <t>PORSCHE 986 BOXSTER 3,2 S CAB</t>
  </si>
  <si>
    <t>BOXTER S</t>
  </si>
  <si>
    <t>CITROEN BERLINGO XTR 90CH</t>
  </si>
  <si>
    <t>CITROEN C4 PICASSO 1,6 HDI110 LEADER PACK FAP</t>
  </si>
  <si>
    <t>RENAULT KANGOO 1,5DCI 85 EXPRESSION</t>
  </si>
  <si>
    <t>CITROEN GD C4 PICASSO HDI110 PACK AMBIANCE FAP</t>
  </si>
  <si>
    <t>GRAND C4 PICASSO</t>
  </si>
  <si>
    <t>CITROEN C4 PICASSO HDI110 FAP EXCLUSIVE</t>
  </si>
  <si>
    <t>RENAULT SCENIC III 1,5DCI105 LATITUDE</t>
  </si>
  <si>
    <t>CITROEN C4 HDI92 PACK</t>
  </si>
  <si>
    <t>CITROEN C8 2,2 HDI 130 NAVDRIVE</t>
  </si>
  <si>
    <t>PEUGEOT PARTNER L1 1,6HDI90 PACK CD CLIM 1PTE LAT</t>
  </si>
  <si>
    <t>RENAULT KANGOO EXPRESS 1,5 DCI60</t>
  </si>
  <si>
    <t>PEUGEOT PARTNER 120 L1 HDI 75 PACK CD CLIM</t>
  </si>
  <si>
    <t>RENAULT KANGOO EXPRESS 1.5DCI60 CONFORT</t>
  </si>
  <si>
    <t>CITROEN JUMPER 33 L2H2 HDI100 CLUB</t>
  </si>
  <si>
    <t>RENAULT TRAFIC GD CFT L1H2 2,0 DCI115 1T2</t>
  </si>
  <si>
    <t>PEUGEOT PARTNER L1 1,6HDI90 PACK CD CLIM</t>
  </si>
  <si>
    <t>RENAULT KANGOO EXPRESS GENERATION CAB APPRO 1,5 DCI70</t>
  </si>
  <si>
    <t>CITROEN JUMPY DISTRICT 1000 L1H1</t>
  </si>
  <si>
    <t>JUMPY</t>
  </si>
  <si>
    <t>RENAULT KANGOO EXPRESS CFT 1,5 DCI60</t>
  </si>
  <si>
    <t>PEUGEOT EXPERT T229 L1H1 2,0HDI120 PK CD CLIM</t>
  </si>
  <si>
    <t>RENAULT KANGOO EXPRESS  DCI70 CONFORT</t>
  </si>
  <si>
    <t>RENAULT KANGOO EXPRESS 1,5 DCI60 DISTRIBUTION</t>
  </si>
  <si>
    <t>RENAULT TRAFIC DCI 80 L1H1</t>
  </si>
  <si>
    <t>PEUGEOT EXPERT T229 L2H1 2,0 HDI120 PACK CD CLIM</t>
  </si>
  <si>
    <t>OPEL COMBO 1,3 CDTI 70 PACK</t>
  </si>
  <si>
    <t>MERCEDES C220 CDI BREAK CLASSIC PACK SPORT EDITION BVA</t>
  </si>
  <si>
    <t>C220</t>
  </si>
  <si>
    <t>AUDI TT ROADSTER QUATTRO 2,0 TFSI 272CH S TRONIC</t>
  </si>
  <si>
    <t>TT</t>
  </si>
  <si>
    <t>AUDI A5 CAB 3,0 TDI 240CV QUATTRO AMBIENTE S TRONIC</t>
  </si>
  <si>
    <t>A5 CAB</t>
  </si>
  <si>
    <t>RENAULT SCENIC STE PRO EXPRESSION DCI105 ECO2</t>
  </si>
  <si>
    <t>AUDI A3 SPORTBACK 1,9TDI 105 AMBIENTE</t>
  </si>
  <si>
    <t>A3 SPORTBACK</t>
  </si>
  <si>
    <t>RENAULT SCENIC STE III DCI105 EXPRESSION 5 PLACES</t>
  </si>
  <si>
    <t>RENAULT SCENIC AUTHENTIQUE DCI105 ECO2</t>
  </si>
  <si>
    <t>CITROEN GD C4 PICASSO EXCLUSIVE HDI138 BMP6</t>
  </si>
  <si>
    <t>AUDI A3 2,0TDI 140 AMBITION 3PT</t>
  </si>
  <si>
    <t>A3</t>
  </si>
  <si>
    <t>CITROEN GD C4 PICASSO PACK AMBIENTE 1,6 HDI 110</t>
  </si>
  <si>
    <t>CITROEN C4 PICASSO HDI138 PACK DYNAMIQUE FAP</t>
  </si>
  <si>
    <t>RENAULT SCENIC II 1,6 16V CFT EPXRESSION</t>
  </si>
  <si>
    <t>RENAULT SCENIC II 1,9DCI120 CONFORT EXPRESSION</t>
  </si>
  <si>
    <t>RENAULT SCENIC STE II 1,5 DCI105 CFT EXPRESS</t>
  </si>
  <si>
    <t>RENAULT SCENIC II DCI85 EXPRESSION</t>
  </si>
  <si>
    <t>PEUGEOT PARTNER 1.9 D COMBI</t>
  </si>
  <si>
    <t>RENAULT SCENIC III STE PRO EXPRESSION DCI85 ECO2</t>
  </si>
  <si>
    <t>NISSAN NAVARA ste 2,5DCI 174 ELEGANCE DBLE CAB</t>
  </si>
  <si>
    <t>NISSAN</t>
  </si>
  <si>
    <t>NAVARA</t>
  </si>
  <si>
    <t xml:space="preserve">CHEVROLET AVALANCHE </t>
  </si>
  <si>
    <t>CHEVROLET</t>
  </si>
  <si>
    <t>AVALANCHE</t>
  </si>
  <si>
    <t>RENAULT GRAND SCENIC III JADE 1,9 DCI130 7PL</t>
  </si>
  <si>
    <t>RENAULT KANGOO EXPRESS SUPER CFT 1.5 DCI70</t>
  </si>
  <si>
    <t>RENAULT KANGOO 1,5 DCI60 CONFORT</t>
  </si>
  <si>
    <t>RENAULT KANGOO 1.5DCI60 CONFORT</t>
  </si>
  <si>
    <t>RENAULT KANGOO EXPRESS SUPER CONFORT 1.5 DCI70</t>
  </si>
  <si>
    <t>RENAULT KANGOO EXPRESS DCI70 GD CONFORT</t>
  </si>
  <si>
    <t>RENAULT KANGOO 1,5 DCI60 CFT</t>
  </si>
  <si>
    <t>RENAULT KANGOO 1,5 DCI60 DISTRIBUTION</t>
  </si>
  <si>
    <t>RENAULT KANGOO EXPRESS GD CFT 1,5 DCI70 1PTE LAT</t>
  </si>
  <si>
    <t>RENAULT KANGOO EXPRESS CAMPUS DCI70 CONFORT</t>
  </si>
  <si>
    <t>RENAULT KANGOO EXPRESS 1,5 DCI60 GENERIQUE</t>
  </si>
  <si>
    <t>RENAULT KANGOO EXPRESS 1,5DCI85 GD CONFORT</t>
  </si>
  <si>
    <t>RENAULT KANGOO EXPRESS 1,5DCI70 CONFORT</t>
  </si>
  <si>
    <t>RENAULT KANGOO EXPRESS 1,5 DCI70 CFT</t>
  </si>
  <si>
    <t>RENAULT KANGOO EXPRESS  CFT 1,5 DCI60</t>
  </si>
  <si>
    <t>RENAULT KANGOO 1.5 DCI85 EXPRESSION</t>
  </si>
  <si>
    <t>Votre progression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</si>
</sst>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#,##0.00\ &quot;€&quot;"/>
    <numFmt numFmtId="166" formatCode="d/m/yyyy"/>
  </numFmts>
  <fonts count="9" x14ac:knownFonts="1">
    <font>
      <sz val="11"/>
      <color theme="1"/>
      <name val="Arial"/>
    </font>
    <font>
      <sz val="8"/>
      <color theme="1"/>
      <name val="Calibri"/>
    </font>
    <font>
      <sz val="11"/>
      <color theme="1"/>
      <name val="Calibri"/>
    </font>
    <font>
      <b/>
      <sz val="11"/>
      <color theme="0"/>
      <name val="Calibri"/>
    </font>
    <font>
      <sz val="11"/>
      <color theme="1"/>
      <name val="Calibri"/>
    </font>
    <font>
      <sz val="11"/>
      <name val="Arial"/>
    </font>
    <font>
      <sz val="11"/>
      <color theme="0"/>
      <name val="Calibri"/>
    </font>
    <font>
      <b/>
      <sz val="11"/>
      <color theme="1"/>
      <name val="Calibri"/>
    </font>
    <font>
      <sz val="1"/>
      <color rgb="FF92D05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953734"/>
        <bgColor rgb="FF953734"/>
      </patternFill>
    </fill>
    <fill>
      <patternFill patternType="solid">
        <fgColor rgb="FF31859B"/>
        <bgColor rgb="FF31859B"/>
      </patternFill>
    </fill>
    <fill>
      <patternFill patternType="solid">
        <fgColor rgb="FFE5F4F7"/>
        <bgColor rgb="FFE5F4F7"/>
      </patternFill>
    </fill>
    <fill>
      <patternFill patternType="solid">
        <fgColor rgb="FFDAEEF3"/>
        <bgColor rgb="FFDAEEF3"/>
      </patternFill>
    </fill>
    <fill>
      <patternFill patternType="solid">
        <fgColor rgb="FFF2F2F2"/>
        <bgColor rgb="FFF2F2F2"/>
      </patternFill>
    </fill>
    <fill>
      <patternFill patternType="solid">
        <fgColor rgb="FFEBF6F9"/>
        <bgColor rgb="FFEBF6F9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rgb="FFFFFF00"/>
        <bgColor rgb="FFFFFF0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31859B"/>
      </left>
      <right style="thin">
        <color rgb="FF31859B"/>
      </right>
      <top/>
      <bottom style="thin">
        <color rgb="FF31859B"/>
      </bottom>
      <diagonal/>
    </border>
    <border>
      <left style="thin">
        <color rgb="FF31859B"/>
      </left>
      <right style="thin">
        <color rgb="FF31859B"/>
      </right>
      <top style="thin">
        <color rgb="FF31859B"/>
      </top>
      <bottom style="thin">
        <color rgb="FF31859B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104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4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4" borderId="13" xfId="0" applyFont="1" applyFill="1" applyBorder="1"/>
    <xf numFmtId="0" fontId="2" fillId="4" borderId="1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5" borderId="13" xfId="0" applyFont="1" applyFill="1" applyBorder="1"/>
    <xf numFmtId="0" fontId="2" fillId="5" borderId="13" xfId="0" applyFont="1" applyFill="1" applyBorder="1" applyAlignment="1">
      <alignment horizontal="center"/>
    </xf>
    <xf numFmtId="0" fontId="3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164" fontId="2" fillId="6" borderId="20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164" fontId="2" fillId="6" borderId="21" xfId="0" applyNumberFormat="1" applyFont="1" applyFill="1" applyBorder="1" applyAlignment="1">
      <alignment horizontal="center"/>
    </xf>
    <xf numFmtId="0" fontId="2" fillId="0" borderId="0" xfId="0" quotePrefix="1" applyFont="1"/>
    <xf numFmtId="0" fontId="6" fillId="3" borderId="13" xfId="0" applyFont="1" applyFill="1" applyBorder="1"/>
    <xf numFmtId="0" fontId="3" fillId="3" borderId="17" xfId="0" applyFont="1" applyFill="1" applyBorder="1" applyAlignment="1">
      <alignment horizontal="center"/>
    </xf>
    <xf numFmtId="164" fontId="2" fillId="5" borderId="13" xfId="0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2" fillId="0" borderId="19" xfId="0" applyFont="1" applyBorder="1"/>
    <xf numFmtId="165" fontId="2" fillId="0" borderId="0" xfId="0" applyNumberFormat="1" applyFont="1" applyAlignment="1">
      <alignment horizontal="center"/>
    </xf>
    <xf numFmtId="0" fontId="2" fillId="7" borderId="13" xfId="0" applyFont="1" applyFill="1" applyBorder="1"/>
    <xf numFmtId="0" fontId="2" fillId="7" borderId="13" xfId="0" applyFont="1" applyFill="1" applyBorder="1" applyAlignment="1">
      <alignment horizontal="center"/>
    </xf>
    <xf numFmtId="164" fontId="2" fillId="7" borderId="13" xfId="0" applyNumberFormat="1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17" xfId="0" applyFont="1" applyFill="1" applyBorder="1"/>
    <xf numFmtId="0" fontId="3" fillId="3" borderId="18" xfId="0" applyFont="1" applyFill="1" applyBorder="1"/>
    <xf numFmtId="0" fontId="7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0" fontId="2" fillId="0" borderId="12" xfId="0" applyFont="1" applyBorder="1"/>
    <xf numFmtId="0" fontId="2" fillId="0" borderId="26" xfId="0" applyFont="1" applyBorder="1" applyAlignment="1">
      <alignment horizontal="center"/>
    </xf>
    <xf numFmtId="0" fontId="2" fillId="0" borderId="28" xfId="0" applyFont="1" applyBorder="1"/>
    <xf numFmtId="0" fontId="2" fillId="5" borderId="13" xfId="0" applyFont="1" applyFill="1" applyBorder="1" applyAlignment="1">
      <alignment horizontal="left"/>
    </xf>
    <xf numFmtId="0" fontId="2" fillId="7" borderId="13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/>
    </xf>
    <xf numFmtId="10" fontId="2" fillId="0" borderId="30" xfId="0" applyNumberFormat="1" applyFont="1" applyBorder="1" applyAlignment="1">
      <alignment horizontal="center"/>
    </xf>
    <xf numFmtId="164" fontId="4" fillId="0" borderId="0" xfId="0" applyNumberFormat="1" applyFont="1"/>
    <xf numFmtId="0" fontId="7" fillId="0" borderId="0" xfId="0" applyFont="1"/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/>
    <xf numFmtId="0" fontId="3" fillId="3" borderId="33" xfId="0" applyFont="1" applyFill="1" applyBorder="1" applyAlignment="1">
      <alignment horizontal="center"/>
    </xf>
    <xf numFmtId="0" fontId="2" fillId="8" borderId="34" xfId="0" applyFont="1" applyFill="1" applyBorder="1"/>
    <xf numFmtId="0" fontId="2" fillId="8" borderId="35" xfId="0" applyFont="1" applyFill="1" applyBorder="1"/>
    <xf numFmtId="0" fontId="2" fillId="8" borderId="36" xfId="0" applyFont="1" applyFill="1" applyBorder="1"/>
    <xf numFmtId="164" fontId="2" fillId="5" borderId="37" xfId="0" applyNumberFormat="1" applyFont="1" applyFill="1" applyBorder="1" applyAlignment="1">
      <alignment horizontal="center"/>
    </xf>
    <xf numFmtId="0" fontId="2" fillId="8" borderId="38" xfId="0" applyFont="1" applyFill="1" applyBorder="1"/>
    <xf numFmtId="0" fontId="2" fillId="8" borderId="1" xfId="0" applyFont="1" applyFill="1" applyBorder="1"/>
    <xf numFmtId="0" fontId="2" fillId="8" borderId="39" xfId="0" applyFont="1" applyFill="1" applyBorder="1"/>
    <xf numFmtId="0" fontId="2" fillId="0" borderId="2" xfId="0" applyFont="1" applyBorder="1"/>
    <xf numFmtId="0" fontId="2" fillId="8" borderId="40" xfId="0" applyFont="1" applyFill="1" applyBorder="1"/>
    <xf numFmtId="0" fontId="2" fillId="8" borderId="41" xfId="0" applyFont="1" applyFill="1" applyBorder="1"/>
    <xf numFmtId="0" fontId="2" fillId="8" borderId="42" xfId="0" applyFont="1" applyFill="1" applyBorder="1"/>
    <xf numFmtId="0" fontId="7" fillId="9" borderId="2" xfId="0" applyFont="1" applyFill="1" applyBorder="1" applyAlignment="1">
      <alignment horizontal="center"/>
    </xf>
    <xf numFmtId="0" fontId="7" fillId="9" borderId="2" xfId="0" applyFont="1" applyFill="1" applyBorder="1"/>
    <xf numFmtId="166" fontId="2" fillId="0" borderId="2" xfId="0" applyNumberFormat="1" applyFont="1" applyBorder="1" applyAlignment="1">
      <alignment horizontal="center"/>
    </xf>
    <xf numFmtId="0" fontId="8" fillId="10" borderId="45" xfId="0" applyFont="1" applyFill="1" applyBorder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3" fillId="3" borderId="11" xfId="0" applyFont="1" applyFill="1" applyBorder="1" applyAlignment="1">
      <alignment horizontal="center"/>
    </xf>
    <xf numFmtId="0" fontId="5" fillId="0" borderId="12" xfId="0" applyFont="1" applyBorder="1"/>
    <xf numFmtId="0" fontId="3" fillId="3" borderId="14" xfId="0" applyFont="1" applyFill="1" applyBorder="1" applyAlignment="1">
      <alignment horizontal="center"/>
    </xf>
    <xf numFmtId="0" fontId="5" fillId="0" borderId="15" xfId="0" applyFont="1" applyBorder="1"/>
    <xf numFmtId="0" fontId="2" fillId="0" borderId="0" xfId="0" applyFont="1" applyAlignment="1">
      <alignment horizontal="left"/>
    </xf>
    <xf numFmtId="0" fontId="3" fillId="3" borderId="22" xfId="0" applyFont="1" applyFill="1" applyBorder="1" applyAlignment="1">
      <alignment horizontal="center"/>
    </xf>
    <xf numFmtId="0" fontId="5" fillId="0" borderId="23" xfId="0" applyFont="1" applyBorder="1"/>
    <xf numFmtId="0" fontId="3" fillId="3" borderId="24" xfId="0" applyFont="1" applyFill="1" applyBorder="1" applyAlignment="1">
      <alignment horizontal="center"/>
    </xf>
    <xf numFmtId="0" fontId="5" fillId="0" borderId="25" xfId="0" applyFont="1" applyBorder="1"/>
    <xf numFmtId="0" fontId="5" fillId="0" borderId="27" xfId="0" applyFont="1" applyBorder="1"/>
    <xf numFmtId="0" fontId="2" fillId="0" borderId="0" xfId="0" quotePrefix="1" applyFont="1" applyAlignment="1">
      <alignment horizontal="center"/>
    </xf>
    <xf numFmtId="0" fontId="7" fillId="9" borderId="31" xfId="0" applyFont="1" applyFill="1" applyBorder="1" applyAlignment="1">
      <alignment horizontal="center"/>
    </xf>
    <xf numFmtId="0" fontId="5" fillId="0" borderId="43" xfId="0" applyFont="1" applyBorder="1"/>
    <xf numFmtId="0" fontId="5" fillId="0" borderId="44" xfId="0" applyFont="1" applyBorder="1"/>
  </cellXfs>
  <cellStyles count="1">
    <cellStyle name="Normal" xfId="0" builtinId="0"/>
  </cellStyles>
  <dxfs count="10"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customschemas.google.com/relationships/workbookmetadata" Target="metadata"/><Relationship Id="rId2" Type="http://schemas.openxmlformats.org/officeDocument/2006/relationships/worksheet" Target="worksheets/sheet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90800" cy="161925"/>
    <xdr:pic>
      <xdr:nvPicPr>
        <xdr:cNvPr id="2" name="image5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590800" cy="152400"/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81275" cy="161925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581275" cy="152400"/>
    <xdr:pic>
      <xdr:nvPicPr>
        <xdr:cNvPr id="3" name="image8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14600" cy="171450"/>
    <xdr:pic>
      <xdr:nvPicPr>
        <xdr:cNvPr id="2" name="image6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505075" cy="161925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609850" cy="161925"/>
    <xdr:pic>
      <xdr:nvPicPr>
        <xdr:cNvPr id="2" name="image7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09850" cy="152400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90800" cy="161925"/>
    <xdr:pic>
      <xdr:nvPicPr>
        <xdr:cNvPr id="2" name="image5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581275" cy="152400"/>
    <xdr:pic>
      <xdr:nvPicPr>
        <xdr:cNvPr id="3" name="image8.pn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90800" cy="161925"/>
    <xdr:pic>
      <xdr:nvPicPr>
        <xdr:cNvPr id="2" name="image5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590800" cy="152400"/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609850" cy="161925"/>
    <xdr:pic>
      <xdr:nvPicPr>
        <xdr:cNvPr id="2" name="image7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00325" cy="152400"/>
    <xdr:pic>
      <xdr:nvPicPr>
        <xdr:cNvPr id="3" name="image9.pn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609850" cy="161925"/>
    <xdr:pic>
      <xdr:nvPicPr>
        <xdr:cNvPr id="2" name="image7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09850" cy="152400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619375" cy="161925"/>
    <xdr:pic>
      <xdr:nvPicPr>
        <xdr:cNvPr id="2" name="image11.pn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19375" cy="152400"/>
    <xdr:pic>
      <xdr:nvPicPr>
        <xdr:cNvPr id="3" name="image10.png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Z1000"/>
  <sheetViews>
    <sheetView showGridLines="0" tabSelected="1" workbookViewId="0">
      <selection activeCell="C25" sqref="C25"/>
    </sheetView>
  </sheetViews>
  <sheetFormatPr baseColWidth="10" defaultColWidth="12.625" defaultRowHeight="15" customHeight="1" x14ac:dyDescent="0.2"/>
  <cols>
    <col min="1" max="1" width="3.25" customWidth="1"/>
    <col min="2" max="7" width="10.125" customWidth="1"/>
    <col min="8" max="8" width="1" customWidth="1"/>
    <col min="9" max="9" width="4.875" customWidth="1"/>
    <col min="10" max="15" width="10.125" customWidth="1"/>
    <col min="16" max="16" width="5" customWidth="1"/>
    <col min="17" max="19" width="10.125" hidden="1" customWidth="1"/>
    <col min="20" max="26" width="9.375" customWidth="1"/>
  </cols>
  <sheetData>
    <row r="1" spans="1:26" ht="14.25" x14ac:dyDescent="0.2">
      <c r="A1" s="1"/>
      <c r="B1" s="2"/>
    </row>
    <row r="2" spans="1:26" x14ac:dyDescent="0.25">
      <c r="A2" s="3"/>
      <c r="B2" s="4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5">
      <c r="S3" s="5">
        <f>SUM(S4:S20)</f>
        <v>0</v>
      </c>
    </row>
    <row r="4" spans="1:26" x14ac:dyDescent="0.25">
      <c r="B4" s="6" t="s">
        <v>1</v>
      </c>
      <c r="C4" s="6"/>
      <c r="D4" s="6"/>
      <c r="E4" s="6"/>
      <c r="F4" s="6"/>
      <c r="G4" s="7"/>
      <c r="H4" s="8"/>
      <c r="J4" s="9"/>
      <c r="K4" s="10">
        <v>5</v>
      </c>
      <c r="L4" s="10">
        <v>57</v>
      </c>
      <c r="M4" s="10">
        <v>97</v>
      </c>
      <c r="N4" s="10">
        <v>54</v>
      </c>
      <c r="O4" s="11" t="s">
        <v>2</v>
      </c>
      <c r="R4" s="6">
        <f>SUM(J4:O29)</f>
        <v>6578</v>
      </c>
      <c r="S4" s="5">
        <f>IF(G4=R4,1,0)</f>
        <v>0</v>
      </c>
    </row>
    <row r="5" spans="1:26" x14ac:dyDescent="0.25">
      <c r="B5" s="6"/>
      <c r="C5" s="6"/>
      <c r="D5" s="6"/>
      <c r="E5" s="6"/>
      <c r="F5" s="6"/>
      <c r="G5" s="8"/>
      <c r="H5" s="8"/>
      <c r="J5" s="12">
        <v>61</v>
      </c>
      <c r="K5" s="13">
        <v>50</v>
      </c>
      <c r="L5" s="13">
        <v>52</v>
      </c>
      <c r="M5" s="13">
        <v>43</v>
      </c>
      <c r="N5" s="13">
        <v>43</v>
      </c>
      <c r="O5" s="14">
        <v>36</v>
      </c>
      <c r="R5" s="6"/>
    </row>
    <row r="6" spans="1:26" x14ac:dyDescent="0.25">
      <c r="B6" s="6" t="s">
        <v>3</v>
      </c>
      <c r="C6" s="6"/>
      <c r="D6" s="6"/>
      <c r="E6" s="6"/>
      <c r="F6" s="6"/>
      <c r="G6" s="7"/>
      <c r="H6" s="8"/>
      <c r="J6" s="12">
        <v>65</v>
      </c>
      <c r="K6" s="13">
        <v>12</v>
      </c>
      <c r="L6" s="13">
        <v>6</v>
      </c>
      <c r="M6" s="13" t="s">
        <v>2</v>
      </c>
      <c r="N6" s="13">
        <v>1</v>
      </c>
      <c r="O6" s="14">
        <v>86</v>
      </c>
      <c r="R6" s="6">
        <f>COUNTA(J4:O29)</f>
        <v>146</v>
      </c>
      <c r="S6" s="5">
        <f>IF(G6=R6,1,0)</f>
        <v>0</v>
      </c>
    </row>
    <row r="7" spans="1:26" x14ac:dyDescent="0.25">
      <c r="B7" s="6"/>
      <c r="C7" s="6"/>
      <c r="D7" s="6"/>
      <c r="E7" s="6"/>
      <c r="F7" s="6"/>
      <c r="G7" s="8"/>
      <c r="H7" s="8"/>
      <c r="J7" s="12">
        <v>36</v>
      </c>
      <c r="K7" s="13">
        <v>17</v>
      </c>
      <c r="L7" s="13" t="s">
        <v>4</v>
      </c>
      <c r="M7" s="13">
        <v>6</v>
      </c>
      <c r="N7" s="13">
        <v>84</v>
      </c>
      <c r="O7" s="14">
        <v>23</v>
      </c>
      <c r="R7" s="6"/>
    </row>
    <row r="8" spans="1:26" x14ac:dyDescent="0.25">
      <c r="B8" s="6" t="s">
        <v>5</v>
      </c>
      <c r="C8" s="6"/>
      <c r="D8" s="6"/>
      <c r="E8" s="6"/>
      <c r="F8" s="6"/>
      <c r="G8" s="7"/>
      <c r="H8" s="8"/>
      <c r="J8" s="12">
        <v>78</v>
      </c>
      <c r="K8" s="13">
        <v>38</v>
      </c>
      <c r="L8" s="13"/>
      <c r="M8" s="13">
        <v>6</v>
      </c>
      <c r="N8" s="13">
        <v>98</v>
      </c>
      <c r="O8" s="14">
        <v>48</v>
      </c>
      <c r="R8" s="6">
        <f>COUNT(J4:O29)</f>
        <v>137</v>
      </c>
      <c r="S8" s="5">
        <f>IF(G8=R8,1,0)</f>
        <v>0</v>
      </c>
    </row>
    <row r="9" spans="1:26" x14ac:dyDescent="0.25">
      <c r="B9" s="6"/>
      <c r="C9" s="6"/>
      <c r="D9" s="6"/>
      <c r="E9" s="6"/>
      <c r="F9" s="6"/>
      <c r="G9" s="8"/>
      <c r="H9" s="8"/>
      <c r="J9" s="12">
        <v>98</v>
      </c>
      <c r="K9" s="13">
        <v>2</v>
      </c>
      <c r="L9" s="13">
        <v>10</v>
      </c>
      <c r="M9" s="13">
        <v>18</v>
      </c>
      <c r="N9" s="13">
        <v>93</v>
      </c>
      <c r="O9" s="14">
        <v>93</v>
      </c>
      <c r="R9" s="6"/>
    </row>
    <row r="10" spans="1:26" x14ac:dyDescent="0.25">
      <c r="B10" s="6" t="s">
        <v>6</v>
      </c>
      <c r="C10" s="6"/>
      <c r="D10" s="6"/>
      <c r="E10" s="6"/>
      <c r="F10" s="6"/>
      <c r="G10" s="7"/>
      <c r="H10" s="8"/>
      <c r="J10" s="12">
        <v>56</v>
      </c>
      <c r="K10" s="13" t="s">
        <v>7</v>
      </c>
      <c r="L10" s="13">
        <v>60</v>
      </c>
      <c r="M10" s="13">
        <v>35</v>
      </c>
      <c r="N10" s="13">
        <v>87</v>
      </c>
      <c r="O10" s="14">
        <v>84</v>
      </c>
      <c r="R10" s="6">
        <f>MIN(J4:O29)</f>
        <v>1</v>
      </c>
      <c r="S10" s="5">
        <f>IF(G10=R10,1,0)</f>
        <v>0</v>
      </c>
    </row>
    <row r="11" spans="1:26" x14ac:dyDescent="0.25">
      <c r="B11" s="6"/>
      <c r="C11" s="6"/>
      <c r="D11" s="6"/>
      <c r="E11" s="6"/>
      <c r="F11" s="6"/>
      <c r="G11" s="8"/>
      <c r="H11" s="8"/>
      <c r="J11" s="12">
        <v>52</v>
      </c>
      <c r="K11" s="13">
        <v>54</v>
      </c>
      <c r="L11" s="13">
        <v>89</v>
      </c>
      <c r="M11" s="13">
        <v>42</v>
      </c>
      <c r="N11" s="13">
        <v>93</v>
      </c>
      <c r="O11" s="14">
        <v>56</v>
      </c>
      <c r="R11" s="6"/>
    </row>
    <row r="12" spans="1:26" x14ac:dyDescent="0.25">
      <c r="B12" s="6" t="s">
        <v>8</v>
      </c>
      <c r="C12" s="6"/>
      <c r="D12" s="6"/>
      <c r="E12" s="6"/>
      <c r="F12" s="6"/>
      <c r="G12" s="7"/>
      <c r="H12" s="8"/>
      <c r="J12" s="12">
        <v>69</v>
      </c>
      <c r="K12" s="13">
        <v>20</v>
      </c>
      <c r="L12" s="13"/>
      <c r="M12" s="13">
        <v>47</v>
      </c>
      <c r="N12" s="13">
        <v>27</v>
      </c>
      <c r="O12" s="14">
        <v>66</v>
      </c>
      <c r="R12" s="6">
        <f>MAX(J4:O29)</f>
        <v>100</v>
      </c>
      <c r="S12" s="5">
        <f>IF(G12=R12,1,0)</f>
        <v>0</v>
      </c>
    </row>
    <row r="13" spans="1:26" x14ac:dyDescent="0.25">
      <c r="B13" s="6"/>
      <c r="C13" s="6"/>
      <c r="D13" s="6"/>
      <c r="E13" s="6"/>
      <c r="F13" s="6"/>
      <c r="G13" s="8"/>
      <c r="H13" s="8"/>
      <c r="J13" s="12">
        <v>86</v>
      </c>
      <c r="K13" s="13">
        <v>6</v>
      </c>
      <c r="L13" s="13">
        <v>6</v>
      </c>
      <c r="M13" s="13">
        <v>79</v>
      </c>
      <c r="N13" s="13">
        <v>27</v>
      </c>
      <c r="O13" s="14">
        <v>90</v>
      </c>
      <c r="R13" s="6"/>
    </row>
    <row r="14" spans="1:26" x14ac:dyDescent="0.25">
      <c r="B14" s="6" t="s">
        <v>9</v>
      </c>
      <c r="C14" s="6"/>
      <c r="D14" s="6"/>
      <c r="E14" s="6"/>
      <c r="F14" s="6"/>
      <c r="G14" s="7"/>
      <c r="H14" s="8"/>
      <c r="J14" s="12">
        <v>97</v>
      </c>
      <c r="K14" s="13">
        <v>18</v>
      </c>
      <c r="L14" s="13">
        <v>14</v>
      </c>
      <c r="M14" s="13" t="s">
        <v>10</v>
      </c>
      <c r="N14" s="13" t="s">
        <v>11</v>
      </c>
      <c r="O14" s="14">
        <v>75</v>
      </c>
      <c r="R14" s="6">
        <f>COUNTIF(J4:O29,"")</f>
        <v>10</v>
      </c>
      <c r="S14" s="5">
        <f>IF(G14=R14,1,0)</f>
        <v>0</v>
      </c>
    </row>
    <row r="15" spans="1:26" x14ac:dyDescent="0.25">
      <c r="B15" s="6"/>
      <c r="C15" s="6"/>
      <c r="D15" s="6"/>
      <c r="E15" s="6"/>
      <c r="F15" s="6"/>
      <c r="G15" s="8"/>
      <c r="H15" s="8"/>
      <c r="J15" s="12">
        <v>17</v>
      </c>
      <c r="K15" s="13">
        <v>62</v>
      </c>
      <c r="L15" s="13">
        <v>11</v>
      </c>
      <c r="M15" s="13">
        <v>31</v>
      </c>
      <c r="N15" s="13">
        <v>86</v>
      </c>
      <c r="O15" s="14">
        <v>37</v>
      </c>
      <c r="R15" s="6"/>
    </row>
    <row r="16" spans="1:26" x14ac:dyDescent="0.25">
      <c r="B16" s="6" t="s">
        <v>12</v>
      </c>
      <c r="C16" s="6"/>
      <c r="D16" s="6"/>
      <c r="E16" s="6"/>
      <c r="F16" s="6"/>
      <c r="G16" s="15"/>
      <c r="H16" s="16"/>
      <c r="J16" s="12">
        <v>39</v>
      </c>
      <c r="K16" s="13">
        <v>71</v>
      </c>
      <c r="L16" s="13">
        <v>74</v>
      </c>
      <c r="M16" s="13">
        <v>55</v>
      </c>
      <c r="N16" s="13">
        <v>32</v>
      </c>
      <c r="O16" s="14">
        <v>38</v>
      </c>
      <c r="R16" s="6">
        <f>AVERAGE(J4:O29)</f>
        <v>48.014598540145982</v>
      </c>
      <c r="S16" s="5">
        <f>IF(G16=R16,1,0)</f>
        <v>0</v>
      </c>
    </row>
    <row r="17" spans="2:19" x14ac:dyDescent="0.25">
      <c r="B17" s="6"/>
      <c r="C17" s="6"/>
      <c r="D17" s="6"/>
      <c r="E17" s="6"/>
      <c r="F17" s="6"/>
      <c r="G17" s="8"/>
      <c r="H17" s="8"/>
      <c r="J17" s="12">
        <v>99</v>
      </c>
      <c r="K17" s="13">
        <v>24</v>
      </c>
      <c r="L17" s="13">
        <v>95</v>
      </c>
      <c r="M17" s="13">
        <v>42</v>
      </c>
      <c r="N17" s="13">
        <v>38</v>
      </c>
      <c r="O17" s="14">
        <v>77</v>
      </c>
      <c r="R17" s="6"/>
    </row>
    <row r="18" spans="2:19" x14ac:dyDescent="0.25">
      <c r="B18" s="6" t="s">
        <v>13</v>
      </c>
      <c r="C18" s="6"/>
      <c r="D18" s="6"/>
      <c r="E18" s="6"/>
      <c r="F18" s="6"/>
      <c r="G18" s="15"/>
      <c r="H18" s="16"/>
      <c r="J18" s="12">
        <v>81</v>
      </c>
      <c r="K18" s="13">
        <v>65</v>
      </c>
      <c r="L18" s="13">
        <v>21</v>
      </c>
      <c r="M18" s="13">
        <v>77</v>
      </c>
      <c r="N18" s="13">
        <v>86</v>
      </c>
      <c r="O18" s="14">
        <v>15</v>
      </c>
      <c r="R18" s="6">
        <f>_xlfn.STDEV.S(J4:O29)</f>
        <v>28.689254342477266</v>
      </c>
      <c r="S18" s="5">
        <f>IF(G18=R18,1,0)</f>
        <v>0</v>
      </c>
    </row>
    <row r="19" spans="2:19" x14ac:dyDescent="0.25">
      <c r="B19" s="6"/>
      <c r="C19" s="6"/>
      <c r="D19" s="6"/>
      <c r="E19" s="6"/>
      <c r="F19" s="6"/>
      <c r="G19" s="8"/>
      <c r="H19" s="8"/>
      <c r="J19" s="12">
        <v>2</v>
      </c>
      <c r="K19" s="13">
        <v>7</v>
      </c>
      <c r="L19" s="13">
        <v>80</v>
      </c>
      <c r="M19" s="13">
        <v>29</v>
      </c>
      <c r="N19" s="13">
        <v>46</v>
      </c>
      <c r="O19" s="14"/>
      <c r="R19" s="6"/>
    </row>
    <row r="20" spans="2:19" x14ac:dyDescent="0.25">
      <c r="B20" s="6" t="s">
        <v>14</v>
      </c>
      <c r="C20" s="6"/>
      <c r="D20" s="6"/>
      <c r="E20" s="6"/>
      <c r="F20" s="6"/>
      <c r="G20" s="15"/>
      <c r="H20" s="16"/>
      <c r="J20" s="12">
        <v>46</v>
      </c>
      <c r="K20" s="13">
        <v>17</v>
      </c>
      <c r="L20" s="13">
        <v>45</v>
      </c>
      <c r="M20" s="13">
        <v>37</v>
      </c>
      <c r="N20" s="13">
        <v>34</v>
      </c>
      <c r="O20" s="14">
        <v>17</v>
      </c>
      <c r="R20" s="6">
        <f>KURT(J4:O29)</f>
        <v>-1.1593935870010532</v>
      </c>
      <c r="S20" s="5">
        <f>IF(G20=R20,1,0)</f>
        <v>0</v>
      </c>
    </row>
    <row r="21" spans="2:19" ht="15.75" customHeight="1" x14ac:dyDescent="0.25">
      <c r="J21" s="12">
        <v>21</v>
      </c>
      <c r="K21" s="13">
        <v>60</v>
      </c>
      <c r="L21" s="13">
        <v>56</v>
      </c>
      <c r="M21" s="13">
        <v>64</v>
      </c>
      <c r="N21" s="13" t="s">
        <v>15</v>
      </c>
      <c r="O21" s="14">
        <v>56</v>
      </c>
    </row>
    <row r="22" spans="2:19" ht="15.75" customHeight="1" x14ac:dyDescent="0.25">
      <c r="J22" s="12">
        <v>63</v>
      </c>
      <c r="K22" s="13" t="s">
        <v>16</v>
      </c>
      <c r="L22" s="13">
        <v>8</v>
      </c>
      <c r="M22" s="13">
        <v>27</v>
      </c>
      <c r="N22" s="13">
        <v>70</v>
      </c>
      <c r="O22" s="14">
        <v>59</v>
      </c>
    </row>
    <row r="23" spans="2:19" ht="15.75" customHeight="1" x14ac:dyDescent="0.25">
      <c r="J23" s="12">
        <v>52</v>
      </c>
      <c r="K23" s="13">
        <v>82</v>
      </c>
      <c r="L23" s="13" t="s">
        <v>17</v>
      </c>
      <c r="M23" s="13">
        <v>73</v>
      </c>
      <c r="N23" s="13">
        <v>42</v>
      </c>
      <c r="O23" s="14">
        <v>10</v>
      </c>
    </row>
    <row r="24" spans="2:19" ht="15.75" customHeight="1" x14ac:dyDescent="0.25">
      <c r="J24" s="12">
        <v>13</v>
      </c>
      <c r="K24" s="13">
        <v>39</v>
      </c>
      <c r="L24" s="13">
        <v>37</v>
      </c>
      <c r="M24" s="13">
        <v>55</v>
      </c>
      <c r="N24" s="13">
        <v>6</v>
      </c>
      <c r="O24" s="14">
        <v>20</v>
      </c>
    </row>
    <row r="25" spans="2:19" ht="15.75" customHeight="1" x14ac:dyDescent="0.25">
      <c r="J25" s="12">
        <v>33</v>
      </c>
      <c r="K25" s="13">
        <v>84</v>
      </c>
      <c r="L25" s="13">
        <v>18</v>
      </c>
      <c r="M25" s="13">
        <v>29</v>
      </c>
      <c r="N25" s="13">
        <v>43</v>
      </c>
      <c r="O25" s="14"/>
    </row>
    <row r="26" spans="2:19" ht="15.75" customHeight="1" x14ac:dyDescent="0.25">
      <c r="J26" s="12"/>
      <c r="K26" s="13">
        <v>100</v>
      </c>
      <c r="L26" s="13">
        <v>12</v>
      </c>
      <c r="M26" s="13">
        <v>33</v>
      </c>
      <c r="N26" s="13">
        <v>79</v>
      </c>
      <c r="O26" s="14">
        <v>48</v>
      </c>
    </row>
    <row r="27" spans="2:19" ht="15.75" customHeight="1" x14ac:dyDescent="0.25">
      <c r="J27" s="12">
        <v>60</v>
      </c>
      <c r="K27" s="13"/>
      <c r="L27" s="13">
        <v>57</v>
      </c>
      <c r="M27" s="13"/>
      <c r="N27" s="13">
        <v>12</v>
      </c>
      <c r="O27" s="14"/>
    </row>
    <row r="28" spans="2:19" ht="15.75" customHeight="1" x14ac:dyDescent="0.25">
      <c r="J28" s="12">
        <v>71</v>
      </c>
      <c r="K28" s="13">
        <v>50</v>
      </c>
      <c r="L28" s="13">
        <v>86</v>
      </c>
      <c r="M28" s="13">
        <v>70</v>
      </c>
      <c r="N28" s="13">
        <v>30</v>
      </c>
      <c r="O28" s="14">
        <v>10</v>
      </c>
    </row>
    <row r="29" spans="2:19" ht="15.75" customHeight="1" x14ac:dyDescent="0.25">
      <c r="J29" s="17">
        <v>2</v>
      </c>
      <c r="K29" s="18">
        <v>16</v>
      </c>
      <c r="L29" s="18">
        <v>89</v>
      </c>
      <c r="M29" s="18"/>
      <c r="N29" s="18">
        <v>76</v>
      </c>
      <c r="O29" s="19">
        <v>73</v>
      </c>
    </row>
    <row r="30" spans="2:19" ht="15.75" customHeight="1" x14ac:dyDescent="0.2"/>
    <row r="31" spans="2:19" ht="15.75" customHeight="1" x14ac:dyDescent="0.2"/>
    <row r="32" spans="2:1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conditionalFormatting sqref="H4 H6 H8 H10 H12 H14 H16 H18 H20">
    <cfRule type="expression" dxfId="9" priority="1">
      <formula>$G4=$R4</formula>
    </cfRule>
  </conditionalFormatting>
  <pageMargins left="0.7" right="0.7" top="0.75" bottom="0.75" header="0" footer="0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5F497A"/>
  </sheetPr>
  <dimension ref="A1:Z1000"/>
  <sheetViews>
    <sheetView workbookViewId="0"/>
  </sheetViews>
  <sheetFormatPr baseColWidth="10" defaultColWidth="12.625" defaultRowHeight="15" customHeight="1" x14ac:dyDescent="0.2"/>
  <cols>
    <col min="1" max="1" width="4.5" customWidth="1"/>
    <col min="2" max="2" width="13.5" customWidth="1"/>
    <col min="3" max="3" width="50.75" customWidth="1"/>
    <col min="4" max="4" width="11.875" customWidth="1"/>
    <col min="5" max="5" width="17.25" customWidth="1"/>
    <col min="6" max="6" width="8" customWidth="1"/>
    <col min="7" max="7" width="9.375" customWidth="1"/>
    <col min="8" max="26" width="10" customWidth="1"/>
  </cols>
  <sheetData>
    <row r="1" spans="1:26" x14ac:dyDescent="0.25">
      <c r="A1" s="78"/>
      <c r="B1" s="78"/>
      <c r="C1" s="78"/>
    </row>
    <row r="2" spans="1:26" x14ac:dyDescent="0.25">
      <c r="A2" s="3"/>
      <c r="B2" s="4" t="s">
        <v>252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x14ac:dyDescent="0.25">
      <c r="C4" s="6" t="s">
        <v>253</v>
      </c>
      <c r="D4" s="6"/>
      <c r="E4" s="6"/>
      <c r="F4" s="6"/>
      <c r="G4" s="6"/>
    </row>
    <row r="5" spans="1:26" x14ac:dyDescent="0.25">
      <c r="C5" s="6" t="s">
        <v>254</v>
      </c>
      <c r="D5" s="6"/>
      <c r="E5" s="6"/>
      <c r="F5" s="6"/>
      <c r="G5" s="6"/>
    </row>
    <row r="7" spans="1:26" x14ac:dyDescent="0.25">
      <c r="B7" s="101" t="s">
        <v>255</v>
      </c>
      <c r="C7" s="102"/>
      <c r="D7" s="102"/>
      <c r="E7" s="102"/>
      <c r="F7" s="102"/>
      <c r="G7" s="103"/>
    </row>
    <row r="8" spans="1:26" x14ac:dyDescent="0.25">
      <c r="B8" s="84" t="s">
        <v>256</v>
      </c>
      <c r="C8" s="85" t="s">
        <v>257</v>
      </c>
      <c r="D8" s="85" t="s">
        <v>258</v>
      </c>
      <c r="E8" s="85" t="s">
        <v>259</v>
      </c>
      <c r="F8" s="84" t="s">
        <v>260</v>
      </c>
      <c r="G8" s="84" t="s">
        <v>193</v>
      </c>
    </row>
    <row r="9" spans="1:26" x14ac:dyDescent="0.25">
      <c r="B9" s="86">
        <v>40826</v>
      </c>
      <c r="C9" s="80" t="s">
        <v>261</v>
      </c>
      <c r="D9" s="80" t="s">
        <v>262</v>
      </c>
      <c r="E9" s="80" t="s">
        <v>263</v>
      </c>
      <c r="F9" s="28">
        <v>101764</v>
      </c>
      <c r="G9" s="37">
        <v>4650</v>
      </c>
    </row>
    <row r="10" spans="1:26" x14ac:dyDescent="0.25">
      <c r="B10" s="86">
        <v>40826</v>
      </c>
      <c r="C10" s="80" t="s">
        <v>264</v>
      </c>
      <c r="D10" s="80" t="s">
        <v>265</v>
      </c>
      <c r="E10" s="80" t="s">
        <v>266</v>
      </c>
      <c r="F10" s="28">
        <v>14215</v>
      </c>
      <c r="G10" s="37">
        <v>6700</v>
      </c>
    </row>
    <row r="11" spans="1:26" x14ac:dyDescent="0.25">
      <c r="B11" s="86">
        <v>40826</v>
      </c>
      <c r="C11" s="80" t="s">
        <v>267</v>
      </c>
      <c r="D11" s="80" t="s">
        <v>262</v>
      </c>
      <c r="E11" s="80" t="s">
        <v>263</v>
      </c>
      <c r="F11" s="28">
        <v>120672</v>
      </c>
      <c r="G11" s="37">
        <v>4500</v>
      </c>
    </row>
    <row r="12" spans="1:26" x14ac:dyDescent="0.25">
      <c r="B12" s="86">
        <v>40826</v>
      </c>
      <c r="C12" s="80" t="s">
        <v>268</v>
      </c>
      <c r="D12" s="80" t="s">
        <v>262</v>
      </c>
      <c r="E12" s="80" t="s">
        <v>263</v>
      </c>
      <c r="F12" s="28">
        <v>108748</v>
      </c>
      <c r="G12" s="37">
        <v>3800</v>
      </c>
    </row>
    <row r="13" spans="1:26" x14ac:dyDescent="0.25">
      <c r="B13" s="86">
        <v>40826</v>
      </c>
      <c r="C13" s="80" t="s">
        <v>269</v>
      </c>
      <c r="D13" s="80" t="s">
        <v>262</v>
      </c>
      <c r="E13" s="80" t="s">
        <v>263</v>
      </c>
      <c r="F13" s="28">
        <v>123887</v>
      </c>
      <c r="G13" s="37">
        <v>2400</v>
      </c>
    </row>
    <row r="14" spans="1:26" x14ac:dyDescent="0.25">
      <c r="B14" s="86">
        <v>40826</v>
      </c>
      <c r="C14" s="80" t="s">
        <v>270</v>
      </c>
      <c r="D14" s="80" t="s">
        <v>271</v>
      </c>
      <c r="E14" s="80" t="s">
        <v>272</v>
      </c>
      <c r="F14" s="28">
        <v>106803</v>
      </c>
      <c r="G14" s="37">
        <v>6200</v>
      </c>
    </row>
    <row r="15" spans="1:26" x14ac:dyDescent="0.25">
      <c r="B15" s="86">
        <v>40826</v>
      </c>
      <c r="C15" s="80" t="s">
        <v>269</v>
      </c>
      <c r="D15" s="80" t="s">
        <v>262</v>
      </c>
      <c r="E15" s="80" t="s">
        <v>263</v>
      </c>
      <c r="F15" s="28">
        <v>134731</v>
      </c>
      <c r="G15" s="37">
        <v>2700</v>
      </c>
    </row>
    <row r="16" spans="1:26" x14ac:dyDescent="0.25">
      <c r="B16" s="86">
        <v>40826</v>
      </c>
      <c r="C16" s="80" t="s">
        <v>273</v>
      </c>
      <c r="D16" s="80" t="s">
        <v>265</v>
      </c>
      <c r="E16" s="80" t="s">
        <v>266</v>
      </c>
      <c r="F16" s="28">
        <v>192504</v>
      </c>
      <c r="G16" s="37">
        <v>3500</v>
      </c>
    </row>
    <row r="17" spans="2:7" x14ac:dyDescent="0.25">
      <c r="B17" s="86">
        <v>40826</v>
      </c>
      <c r="C17" s="80" t="s">
        <v>274</v>
      </c>
      <c r="D17" s="80" t="s">
        <v>262</v>
      </c>
      <c r="E17" s="80" t="s">
        <v>263</v>
      </c>
      <c r="F17" s="28">
        <v>205617</v>
      </c>
      <c r="G17" s="37">
        <v>3100</v>
      </c>
    </row>
    <row r="18" spans="2:7" x14ac:dyDescent="0.25">
      <c r="B18" s="86">
        <v>40826</v>
      </c>
      <c r="C18" s="80" t="s">
        <v>275</v>
      </c>
      <c r="D18" s="80" t="s">
        <v>276</v>
      </c>
      <c r="E18" s="80" t="s">
        <v>277</v>
      </c>
      <c r="F18" s="28">
        <v>42884</v>
      </c>
      <c r="G18" s="37">
        <v>2900</v>
      </c>
    </row>
    <row r="19" spans="2:7" x14ac:dyDescent="0.25">
      <c r="B19" s="86">
        <v>40826</v>
      </c>
      <c r="C19" s="80" t="s">
        <v>278</v>
      </c>
      <c r="D19" s="80" t="s">
        <v>265</v>
      </c>
      <c r="E19" s="80" t="s">
        <v>266</v>
      </c>
      <c r="F19" s="28">
        <v>170463</v>
      </c>
      <c r="G19" s="37">
        <v>2950</v>
      </c>
    </row>
    <row r="20" spans="2:7" x14ac:dyDescent="0.25">
      <c r="B20" s="86">
        <v>40826</v>
      </c>
      <c r="C20" s="80" t="s">
        <v>279</v>
      </c>
      <c r="D20" s="80" t="s">
        <v>262</v>
      </c>
      <c r="E20" s="80" t="s">
        <v>280</v>
      </c>
      <c r="F20" s="28">
        <v>201161</v>
      </c>
      <c r="G20" s="37">
        <v>1500</v>
      </c>
    </row>
    <row r="21" spans="2:7" ht="15.75" customHeight="1" x14ac:dyDescent="0.25">
      <c r="B21" s="86">
        <v>40826</v>
      </c>
      <c r="C21" s="80" t="s">
        <v>281</v>
      </c>
      <c r="D21" s="80" t="s">
        <v>276</v>
      </c>
      <c r="E21" s="80" t="s">
        <v>282</v>
      </c>
      <c r="F21" s="28">
        <v>43397</v>
      </c>
      <c r="G21" s="37">
        <v>13200</v>
      </c>
    </row>
    <row r="22" spans="2:7" ht="15.75" customHeight="1" x14ac:dyDescent="0.25">
      <c r="B22" s="86">
        <v>40826</v>
      </c>
      <c r="C22" s="80" t="s">
        <v>283</v>
      </c>
      <c r="D22" s="80" t="s">
        <v>262</v>
      </c>
      <c r="E22" s="80" t="s">
        <v>284</v>
      </c>
      <c r="F22" s="28">
        <v>39320</v>
      </c>
      <c r="G22" s="37">
        <v>11900</v>
      </c>
    </row>
    <row r="23" spans="2:7" ht="15.75" customHeight="1" x14ac:dyDescent="0.25">
      <c r="B23" s="86">
        <v>40826</v>
      </c>
      <c r="C23" s="80" t="s">
        <v>285</v>
      </c>
      <c r="D23" s="80" t="s">
        <v>276</v>
      </c>
      <c r="E23" s="80" t="s">
        <v>282</v>
      </c>
      <c r="F23" s="28">
        <v>130077</v>
      </c>
      <c r="G23" s="37">
        <v>7000</v>
      </c>
    </row>
    <row r="24" spans="2:7" ht="15.75" customHeight="1" x14ac:dyDescent="0.25">
      <c r="B24" s="86">
        <v>40826</v>
      </c>
      <c r="C24" s="80" t="s">
        <v>286</v>
      </c>
      <c r="D24" s="80" t="s">
        <v>262</v>
      </c>
      <c r="E24" s="80" t="s">
        <v>287</v>
      </c>
      <c r="F24" s="28">
        <v>39072</v>
      </c>
      <c r="G24" s="37">
        <v>12700</v>
      </c>
    </row>
    <row r="25" spans="2:7" ht="15.75" customHeight="1" x14ac:dyDescent="0.25">
      <c r="B25" s="86">
        <v>40826</v>
      </c>
      <c r="C25" s="80" t="s">
        <v>288</v>
      </c>
      <c r="D25" s="80" t="s">
        <v>271</v>
      </c>
      <c r="E25" s="80" t="s">
        <v>289</v>
      </c>
      <c r="F25" s="28">
        <v>127000</v>
      </c>
      <c r="G25" s="37">
        <v>6250</v>
      </c>
    </row>
    <row r="26" spans="2:7" ht="15.75" customHeight="1" x14ac:dyDescent="0.25">
      <c r="B26" s="86">
        <v>40826</v>
      </c>
      <c r="C26" s="80" t="s">
        <v>290</v>
      </c>
      <c r="D26" s="80" t="s">
        <v>262</v>
      </c>
      <c r="E26" s="80" t="s">
        <v>291</v>
      </c>
      <c r="F26" s="28">
        <v>55643</v>
      </c>
      <c r="G26" s="37">
        <v>8300</v>
      </c>
    </row>
    <row r="27" spans="2:7" ht="15.75" customHeight="1" x14ac:dyDescent="0.25">
      <c r="B27" s="86">
        <v>40826</v>
      </c>
      <c r="C27" s="80" t="s">
        <v>292</v>
      </c>
      <c r="D27" s="80" t="s">
        <v>262</v>
      </c>
      <c r="E27" s="80" t="s">
        <v>280</v>
      </c>
      <c r="F27" s="28">
        <v>80257</v>
      </c>
      <c r="G27" s="37">
        <v>5900</v>
      </c>
    </row>
    <row r="28" spans="2:7" ht="15.75" customHeight="1" x14ac:dyDescent="0.25">
      <c r="B28" s="86">
        <v>40826</v>
      </c>
      <c r="C28" s="80" t="s">
        <v>293</v>
      </c>
      <c r="D28" s="80" t="s">
        <v>262</v>
      </c>
      <c r="E28" s="80" t="s">
        <v>294</v>
      </c>
      <c r="F28" s="28">
        <v>120708</v>
      </c>
      <c r="G28" s="37">
        <v>5500</v>
      </c>
    </row>
    <row r="29" spans="2:7" ht="15.75" customHeight="1" x14ac:dyDescent="0.25">
      <c r="B29" s="86">
        <v>40826</v>
      </c>
      <c r="C29" s="80" t="s">
        <v>295</v>
      </c>
      <c r="D29" s="80" t="s">
        <v>296</v>
      </c>
      <c r="E29" s="80" t="s">
        <v>297</v>
      </c>
      <c r="F29" s="28">
        <v>135202</v>
      </c>
      <c r="G29" s="37">
        <v>16500</v>
      </c>
    </row>
    <row r="30" spans="2:7" ht="15.75" customHeight="1" x14ac:dyDescent="0.25">
      <c r="B30" s="86">
        <v>40826</v>
      </c>
      <c r="C30" s="80" t="s">
        <v>298</v>
      </c>
      <c r="D30" s="80" t="s">
        <v>265</v>
      </c>
      <c r="E30" s="80" t="s">
        <v>299</v>
      </c>
      <c r="F30" s="28">
        <v>184962</v>
      </c>
      <c r="G30" s="37">
        <v>4400</v>
      </c>
    </row>
    <row r="31" spans="2:7" ht="15.75" customHeight="1" x14ac:dyDescent="0.25">
      <c r="B31" s="86">
        <v>40826</v>
      </c>
      <c r="C31" s="80" t="s">
        <v>300</v>
      </c>
      <c r="D31" s="80" t="s">
        <v>262</v>
      </c>
      <c r="E31" s="80" t="s">
        <v>294</v>
      </c>
      <c r="F31" s="28">
        <v>75376</v>
      </c>
      <c r="G31" s="37">
        <v>4400</v>
      </c>
    </row>
    <row r="32" spans="2:7" ht="15.75" customHeight="1" x14ac:dyDescent="0.25">
      <c r="B32" s="86">
        <v>40826</v>
      </c>
      <c r="C32" s="80" t="s">
        <v>301</v>
      </c>
      <c r="D32" s="80" t="s">
        <v>276</v>
      </c>
      <c r="E32" s="80" t="s">
        <v>302</v>
      </c>
      <c r="F32" s="28">
        <v>94871</v>
      </c>
      <c r="G32" s="37">
        <v>8300</v>
      </c>
    </row>
    <row r="33" spans="2:7" ht="15.75" customHeight="1" x14ac:dyDescent="0.25">
      <c r="B33" s="86">
        <v>40826</v>
      </c>
      <c r="C33" s="80" t="s">
        <v>303</v>
      </c>
      <c r="D33" s="80" t="s">
        <v>276</v>
      </c>
      <c r="E33" s="80" t="s">
        <v>277</v>
      </c>
      <c r="F33" s="28">
        <v>64707</v>
      </c>
      <c r="G33" s="37">
        <v>5400</v>
      </c>
    </row>
    <row r="34" spans="2:7" ht="15.75" customHeight="1" x14ac:dyDescent="0.25">
      <c r="B34" s="86">
        <v>40826</v>
      </c>
      <c r="C34" s="80" t="s">
        <v>304</v>
      </c>
      <c r="D34" s="80" t="s">
        <v>262</v>
      </c>
      <c r="E34" s="80" t="s">
        <v>294</v>
      </c>
      <c r="F34" s="28">
        <v>89873</v>
      </c>
      <c r="G34" s="37">
        <v>4700</v>
      </c>
    </row>
    <row r="35" spans="2:7" ht="15.75" customHeight="1" x14ac:dyDescent="0.25">
      <c r="B35" s="86">
        <v>40826</v>
      </c>
      <c r="C35" s="80" t="s">
        <v>305</v>
      </c>
      <c r="D35" s="80" t="s">
        <v>276</v>
      </c>
      <c r="E35" s="80" t="s">
        <v>302</v>
      </c>
      <c r="F35" s="28">
        <v>145598</v>
      </c>
      <c r="G35" s="37">
        <v>4800</v>
      </c>
    </row>
    <row r="36" spans="2:7" ht="15.75" customHeight="1" x14ac:dyDescent="0.25">
      <c r="B36" s="86">
        <v>40826</v>
      </c>
      <c r="C36" s="80" t="s">
        <v>306</v>
      </c>
      <c r="D36" s="80" t="s">
        <v>262</v>
      </c>
      <c r="E36" s="80" t="s">
        <v>284</v>
      </c>
      <c r="F36" s="28">
        <v>134340</v>
      </c>
      <c r="G36" s="37">
        <v>6900</v>
      </c>
    </row>
    <row r="37" spans="2:7" ht="15.75" customHeight="1" x14ac:dyDescent="0.25">
      <c r="B37" s="86">
        <v>40826</v>
      </c>
      <c r="C37" s="80" t="s">
        <v>307</v>
      </c>
      <c r="D37" s="80" t="s">
        <v>262</v>
      </c>
      <c r="E37" s="80" t="s">
        <v>263</v>
      </c>
      <c r="F37" s="28">
        <v>33706</v>
      </c>
      <c r="G37" s="37">
        <v>2600</v>
      </c>
    </row>
    <row r="38" spans="2:7" ht="15.75" customHeight="1" x14ac:dyDescent="0.25">
      <c r="B38" s="86">
        <v>40826</v>
      </c>
      <c r="C38" s="80" t="s">
        <v>308</v>
      </c>
      <c r="D38" s="80" t="s">
        <v>271</v>
      </c>
      <c r="E38" s="80" t="s">
        <v>272</v>
      </c>
      <c r="F38" s="28">
        <v>162109</v>
      </c>
      <c r="G38" s="37">
        <v>3300</v>
      </c>
    </row>
    <row r="39" spans="2:7" ht="15.75" customHeight="1" x14ac:dyDescent="0.25">
      <c r="B39" s="86">
        <v>40826</v>
      </c>
      <c r="C39" s="80" t="s">
        <v>309</v>
      </c>
      <c r="D39" s="80" t="s">
        <v>262</v>
      </c>
      <c r="E39" s="80" t="s">
        <v>263</v>
      </c>
      <c r="F39" s="28">
        <v>190269</v>
      </c>
      <c r="G39" s="37">
        <v>1250</v>
      </c>
    </row>
    <row r="40" spans="2:7" ht="15.75" customHeight="1" x14ac:dyDescent="0.25">
      <c r="B40" s="86">
        <v>40826</v>
      </c>
      <c r="C40" s="80" t="s">
        <v>310</v>
      </c>
      <c r="D40" s="80" t="s">
        <v>262</v>
      </c>
      <c r="E40" s="80" t="s">
        <v>263</v>
      </c>
      <c r="F40" s="28">
        <v>170477</v>
      </c>
      <c r="G40" s="37">
        <v>1050</v>
      </c>
    </row>
    <row r="41" spans="2:7" ht="15.75" customHeight="1" x14ac:dyDescent="0.25">
      <c r="B41" s="86">
        <v>40819</v>
      </c>
      <c r="C41" s="80" t="s">
        <v>311</v>
      </c>
      <c r="D41" s="80" t="s">
        <v>271</v>
      </c>
      <c r="E41" s="80" t="s">
        <v>312</v>
      </c>
      <c r="F41" s="28">
        <v>40134</v>
      </c>
      <c r="G41" s="37">
        <v>6800</v>
      </c>
    </row>
    <row r="42" spans="2:7" ht="15.75" customHeight="1" x14ac:dyDescent="0.25">
      <c r="B42" s="86">
        <v>40819</v>
      </c>
      <c r="C42" s="80" t="s">
        <v>313</v>
      </c>
      <c r="D42" s="80" t="s">
        <v>314</v>
      </c>
      <c r="E42" s="80" t="s">
        <v>315</v>
      </c>
      <c r="F42" s="28">
        <v>30812</v>
      </c>
      <c r="G42" s="37">
        <v>24000</v>
      </c>
    </row>
    <row r="43" spans="2:7" ht="15.75" customHeight="1" x14ac:dyDescent="0.25">
      <c r="B43" s="86">
        <v>40819</v>
      </c>
      <c r="C43" s="80" t="s">
        <v>316</v>
      </c>
      <c r="D43" s="80" t="s">
        <v>262</v>
      </c>
      <c r="E43" s="80" t="s">
        <v>263</v>
      </c>
      <c r="F43" s="28">
        <v>34119</v>
      </c>
      <c r="G43" s="37">
        <v>7000</v>
      </c>
    </row>
    <row r="44" spans="2:7" ht="15.75" customHeight="1" x14ac:dyDescent="0.25">
      <c r="B44" s="86">
        <v>40819</v>
      </c>
      <c r="C44" s="80" t="s">
        <v>317</v>
      </c>
      <c r="D44" s="80" t="s">
        <v>271</v>
      </c>
      <c r="E44" s="80" t="s">
        <v>272</v>
      </c>
      <c r="F44" s="28">
        <v>125996</v>
      </c>
      <c r="G44" s="37">
        <v>6350</v>
      </c>
    </row>
    <row r="45" spans="2:7" ht="15.75" customHeight="1" x14ac:dyDescent="0.25">
      <c r="B45" s="86">
        <v>40819</v>
      </c>
      <c r="C45" s="80" t="s">
        <v>318</v>
      </c>
      <c r="D45" s="80" t="s">
        <v>262</v>
      </c>
      <c r="E45" s="80" t="s">
        <v>263</v>
      </c>
      <c r="F45" s="28">
        <v>108834</v>
      </c>
      <c r="G45" s="37">
        <v>4650</v>
      </c>
    </row>
    <row r="46" spans="2:7" ht="15.75" customHeight="1" x14ac:dyDescent="0.25">
      <c r="B46" s="86">
        <v>40819</v>
      </c>
      <c r="C46" s="80" t="s">
        <v>319</v>
      </c>
      <c r="D46" s="80" t="s">
        <v>262</v>
      </c>
      <c r="E46" s="80" t="s">
        <v>263</v>
      </c>
      <c r="F46" s="28">
        <v>168953</v>
      </c>
      <c r="G46" s="37">
        <v>4400</v>
      </c>
    </row>
    <row r="47" spans="2:7" ht="15.75" customHeight="1" x14ac:dyDescent="0.25">
      <c r="B47" s="86">
        <v>40819</v>
      </c>
      <c r="C47" s="80" t="s">
        <v>320</v>
      </c>
      <c r="D47" s="80" t="s">
        <v>276</v>
      </c>
      <c r="E47" s="80" t="s">
        <v>277</v>
      </c>
      <c r="F47" s="28">
        <v>12484</v>
      </c>
      <c r="G47" s="37">
        <v>9800</v>
      </c>
    </row>
    <row r="48" spans="2:7" ht="15.75" customHeight="1" x14ac:dyDescent="0.25">
      <c r="B48" s="86">
        <v>40819</v>
      </c>
      <c r="C48" s="80" t="s">
        <v>321</v>
      </c>
      <c r="D48" s="80" t="s">
        <v>262</v>
      </c>
      <c r="E48" s="80" t="s">
        <v>280</v>
      </c>
      <c r="F48" s="28">
        <v>139402</v>
      </c>
      <c r="G48" s="37">
        <v>7000</v>
      </c>
    </row>
    <row r="49" spans="2:7" ht="15.75" customHeight="1" x14ac:dyDescent="0.25">
      <c r="B49" s="86">
        <v>40819</v>
      </c>
      <c r="C49" s="80" t="s">
        <v>322</v>
      </c>
      <c r="D49" s="80" t="s">
        <v>271</v>
      </c>
      <c r="E49" s="80" t="s">
        <v>272</v>
      </c>
      <c r="F49" s="28">
        <v>138437</v>
      </c>
      <c r="G49" s="37">
        <v>4100</v>
      </c>
    </row>
    <row r="50" spans="2:7" ht="15.75" customHeight="1" x14ac:dyDescent="0.25">
      <c r="B50" s="86">
        <v>40819</v>
      </c>
      <c r="C50" s="80" t="s">
        <v>323</v>
      </c>
      <c r="D50" s="80" t="s">
        <v>262</v>
      </c>
      <c r="E50" s="80" t="s">
        <v>263</v>
      </c>
      <c r="F50" s="28">
        <v>133619</v>
      </c>
      <c r="G50" s="37">
        <v>3100</v>
      </c>
    </row>
    <row r="51" spans="2:7" ht="15.75" customHeight="1" x14ac:dyDescent="0.25">
      <c r="B51" s="86">
        <v>40819</v>
      </c>
      <c r="C51" s="80" t="s">
        <v>324</v>
      </c>
      <c r="D51" s="80" t="s">
        <v>271</v>
      </c>
      <c r="E51" s="80" t="s">
        <v>312</v>
      </c>
      <c r="F51" s="28">
        <v>72062</v>
      </c>
      <c r="G51" s="37">
        <v>6600</v>
      </c>
    </row>
    <row r="52" spans="2:7" ht="15.75" customHeight="1" x14ac:dyDescent="0.25">
      <c r="B52" s="86">
        <v>40819</v>
      </c>
      <c r="C52" s="80" t="s">
        <v>325</v>
      </c>
      <c r="D52" s="80" t="s">
        <v>276</v>
      </c>
      <c r="E52" s="80" t="s">
        <v>277</v>
      </c>
      <c r="F52" s="28">
        <v>64282</v>
      </c>
      <c r="G52" s="37">
        <v>6800</v>
      </c>
    </row>
    <row r="53" spans="2:7" ht="15.75" customHeight="1" x14ac:dyDescent="0.25">
      <c r="B53" s="86">
        <v>40819</v>
      </c>
      <c r="C53" s="80" t="s">
        <v>326</v>
      </c>
      <c r="D53" s="80" t="s">
        <v>271</v>
      </c>
      <c r="E53" s="80" t="s">
        <v>312</v>
      </c>
      <c r="F53" s="28">
        <v>139131</v>
      </c>
      <c r="G53" s="37">
        <v>3900</v>
      </c>
    </row>
    <row r="54" spans="2:7" ht="15.75" customHeight="1" x14ac:dyDescent="0.25">
      <c r="B54" s="86">
        <v>40819</v>
      </c>
      <c r="C54" s="80" t="s">
        <v>327</v>
      </c>
      <c r="D54" s="80" t="s">
        <v>271</v>
      </c>
      <c r="E54" s="80" t="s">
        <v>272</v>
      </c>
      <c r="F54" s="28">
        <v>110000</v>
      </c>
      <c r="G54" s="37">
        <v>5900</v>
      </c>
    </row>
    <row r="55" spans="2:7" ht="15.75" customHeight="1" x14ac:dyDescent="0.25">
      <c r="B55" s="86">
        <v>40819</v>
      </c>
      <c r="C55" s="80" t="s">
        <v>328</v>
      </c>
      <c r="D55" s="80" t="s">
        <v>276</v>
      </c>
      <c r="E55" s="80" t="s">
        <v>277</v>
      </c>
      <c r="F55" s="28">
        <v>71768</v>
      </c>
      <c r="G55" s="37">
        <v>9400</v>
      </c>
    </row>
    <row r="56" spans="2:7" ht="15.75" customHeight="1" x14ac:dyDescent="0.25">
      <c r="B56" s="86">
        <v>40819</v>
      </c>
      <c r="C56" s="80" t="s">
        <v>329</v>
      </c>
      <c r="D56" s="80" t="s">
        <v>271</v>
      </c>
      <c r="E56" s="80" t="s">
        <v>330</v>
      </c>
      <c r="F56" s="28">
        <v>50002</v>
      </c>
      <c r="G56" s="37">
        <v>8400</v>
      </c>
    </row>
    <row r="57" spans="2:7" ht="15.75" customHeight="1" x14ac:dyDescent="0.25">
      <c r="B57" s="86">
        <v>40819</v>
      </c>
      <c r="C57" s="80" t="s">
        <v>331</v>
      </c>
      <c r="D57" s="80" t="s">
        <v>271</v>
      </c>
      <c r="E57" s="80" t="s">
        <v>332</v>
      </c>
      <c r="F57" s="28">
        <v>169323</v>
      </c>
      <c r="G57" s="37">
        <v>3500</v>
      </c>
    </row>
    <row r="58" spans="2:7" ht="15.75" customHeight="1" x14ac:dyDescent="0.25">
      <c r="B58" s="86">
        <v>40819</v>
      </c>
      <c r="C58" s="80" t="s">
        <v>333</v>
      </c>
      <c r="D58" s="80" t="s">
        <v>271</v>
      </c>
      <c r="E58" s="80" t="s">
        <v>312</v>
      </c>
      <c r="F58" s="28">
        <v>300070</v>
      </c>
      <c r="G58" s="37">
        <v>2400</v>
      </c>
    </row>
    <row r="59" spans="2:7" ht="15.75" customHeight="1" x14ac:dyDescent="0.25">
      <c r="B59" s="86">
        <v>40812</v>
      </c>
      <c r="C59" s="80" t="s">
        <v>334</v>
      </c>
      <c r="D59" s="80" t="s">
        <v>265</v>
      </c>
      <c r="E59" s="80" t="s">
        <v>335</v>
      </c>
      <c r="F59" s="28">
        <v>67082</v>
      </c>
      <c r="G59" s="37">
        <v>4800</v>
      </c>
    </row>
    <row r="60" spans="2:7" ht="15.75" customHeight="1" x14ac:dyDescent="0.25">
      <c r="B60" s="86">
        <v>40812</v>
      </c>
      <c r="C60" s="80" t="s">
        <v>336</v>
      </c>
      <c r="D60" s="80" t="s">
        <v>276</v>
      </c>
      <c r="E60" s="80" t="s">
        <v>337</v>
      </c>
      <c r="F60" s="28">
        <v>71487</v>
      </c>
      <c r="G60" s="37">
        <v>4600</v>
      </c>
    </row>
    <row r="61" spans="2:7" ht="15.75" customHeight="1" x14ac:dyDescent="0.25">
      <c r="B61" s="86">
        <v>40812</v>
      </c>
      <c r="C61" s="80" t="s">
        <v>338</v>
      </c>
      <c r="D61" s="80" t="s">
        <v>276</v>
      </c>
      <c r="E61" s="80" t="s">
        <v>277</v>
      </c>
      <c r="F61" s="28">
        <v>19304</v>
      </c>
      <c r="G61" s="37">
        <v>8700</v>
      </c>
    </row>
    <row r="62" spans="2:7" ht="15.75" customHeight="1" x14ac:dyDescent="0.25">
      <c r="B62" s="86">
        <v>40812</v>
      </c>
      <c r="C62" s="80" t="s">
        <v>339</v>
      </c>
      <c r="D62" s="80" t="s">
        <v>262</v>
      </c>
      <c r="E62" s="80" t="s">
        <v>263</v>
      </c>
      <c r="F62" s="28">
        <v>101233</v>
      </c>
      <c r="G62" s="37">
        <v>2950</v>
      </c>
    </row>
    <row r="63" spans="2:7" ht="15.75" customHeight="1" x14ac:dyDescent="0.25">
      <c r="B63" s="86">
        <v>40812</v>
      </c>
      <c r="C63" s="80" t="s">
        <v>340</v>
      </c>
      <c r="D63" s="80" t="s">
        <v>276</v>
      </c>
      <c r="E63" s="80" t="s">
        <v>277</v>
      </c>
      <c r="F63" s="28">
        <v>60381</v>
      </c>
      <c r="G63" s="37">
        <v>6500</v>
      </c>
    </row>
    <row r="64" spans="2:7" ht="15.75" customHeight="1" x14ac:dyDescent="0.25">
      <c r="B64" s="86">
        <v>40812</v>
      </c>
      <c r="C64" s="80" t="s">
        <v>341</v>
      </c>
      <c r="D64" s="80" t="s">
        <v>271</v>
      </c>
      <c r="E64" s="80" t="s">
        <v>312</v>
      </c>
      <c r="F64" s="28">
        <v>59047</v>
      </c>
      <c r="G64" s="37">
        <v>6500</v>
      </c>
    </row>
    <row r="65" spans="2:7" ht="15.75" customHeight="1" x14ac:dyDescent="0.25">
      <c r="B65" s="86">
        <v>40812</v>
      </c>
      <c r="C65" s="80" t="s">
        <v>342</v>
      </c>
      <c r="D65" s="80" t="s">
        <v>343</v>
      </c>
      <c r="E65" s="80" t="s">
        <v>344</v>
      </c>
      <c r="F65" s="28">
        <v>33751</v>
      </c>
      <c r="G65" s="37">
        <v>7400</v>
      </c>
    </row>
    <row r="66" spans="2:7" ht="15.75" customHeight="1" x14ac:dyDescent="0.25">
      <c r="B66" s="86">
        <v>40812</v>
      </c>
      <c r="C66" s="80" t="s">
        <v>345</v>
      </c>
      <c r="D66" s="80" t="s">
        <v>276</v>
      </c>
      <c r="E66" s="80" t="s">
        <v>277</v>
      </c>
      <c r="F66" s="28">
        <v>61640</v>
      </c>
      <c r="G66" s="37">
        <v>6600</v>
      </c>
    </row>
    <row r="67" spans="2:7" ht="15.75" customHeight="1" x14ac:dyDescent="0.25">
      <c r="B67" s="86">
        <v>40812</v>
      </c>
      <c r="C67" s="80" t="s">
        <v>346</v>
      </c>
      <c r="D67" s="80" t="s">
        <v>276</v>
      </c>
      <c r="E67" s="80" t="s">
        <v>277</v>
      </c>
      <c r="F67" s="28">
        <v>134142</v>
      </c>
      <c r="G67" s="37">
        <v>2600</v>
      </c>
    </row>
    <row r="68" spans="2:7" ht="15.75" customHeight="1" x14ac:dyDescent="0.25">
      <c r="B68" s="86">
        <v>40812</v>
      </c>
      <c r="C68" s="80" t="s">
        <v>347</v>
      </c>
      <c r="D68" s="80" t="s">
        <v>262</v>
      </c>
      <c r="E68" s="80" t="s">
        <v>280</v>
      </c>
      <c r="F68" s="28">
        <v>115245</v>
      </c>
      <c r="G68" s="37">
        <v>7100</v>
      </c>
    </row>
    <row r="69" spans="2:7" ht="15.75" customHeight="1" x14ac:dyDescent="0.25">
      <c r="B69" s="86">
        <v>40812</v>
      </c>
      <c r="C69" s="80" t="s">
        <v>348</v>
      </c>
      <c r="D69" s="80" t="s">
        <v>265</v>
      </c>
      <c r="E69" s="80" t="s">
        <v>335</v>
      </c>
      <c r="F69" s="28">
        <v>11677</v>
      </c>
      <c r="G69" s="37">
        <v>11800</v>
      </c>
    </row>
    <row r="70" spans="2:7" ht="15.75" customHeight="1" x14ac:dyDescent="0.25">
      <c r="B70" s="86">
        <v>40812</v>
      </c>
      <c r="C70" s="80" t="s">
        <v>349</v>
      </c>
      <c r="D70" s="80" t="s">
        <v>276</v>
      </c>
      <c r="E70" s="80" t="s">
        <v>350</v>
      </c>
      <c r="F70" s="28">
        <v>124144</v>
      </c>
      <c r="G70" s="37">
        <v>9200</v>
      </c>
    </row>
    <row r="71" spans="2:7" ht="15.75" customHeight="1" x14ac:dyDescent="0.25">
      <c r="B71" s="86">
        <v>40812</v>
      </c>
      <c r="C71" s="80" t="s">
        <v>279</v>
      </c>
      <c r="D71" s="80" t="s">
        <v>262</v>
      </c>
      <c r="E71" s="80" t="s">
        <v>280</v>
      </c>
      <c r="F71" s="28">
        <v>201161</v>
      </c>
      <c r="G71" s="37">
        <v>2100</v>
      </c>
    </row>
    <row r="72" spans="2:7" ht="15.75" customHeight="1" x14ac:dyDescent="0.25">
      <c r="B72" s="86">
        <v>40812</v>
      </c>
      <c r="C72" s="80" t="s">
        <v>351</v>
      </c>
      <c r="D72" s="80" t="s">
        <v>262</v>
      </c>
      <c r="E72" s="80" t="s">
        <v>284</v>
      </c>
      <c r="F72" s="28">
        <v>44811</v>
      </c>
      <c r="G72" s="37">
        <v>12500</v>
      </c>
    </row>
    <row r="73" spans="2:7" ht="15.75" customHeight="1" x14ac:dyDescent="0.25">
      <c r="B73" s="86">
        <v>40812</v>
      </c>
      <c r="C73" s="80" t="s">
        <v>352</v>
      </c>
      <c r="D73" s="80" t="s">
        <v>262</v>
      </c>
      <c r="E73" s="80" t="s">
        <v>284</v>
      </c>
      <c r="F73" s="28">
        <v>25533</v>
      </c>
      <c r="G73" s="37">
        <v>13000</v>
      </c>
    </row>
    <row r="74" spans="2:7" ht="15.75" customHeight="1" x14ac:dyDescent="0.25">
      <c r="B74" s="86">
        <v>40812</v>
      </c>
      <c r="C74" s="80" t="s">
        <v>353</v>
      </c>
      <c r="D74" s="80" t="s">
        <v>276</v>
      </c>
      <c r="E74" s="80" t="s">
        <v>354</v>
      </c>
      <c r="F74" s="28">
        <v>11112</v>
      </c>
      <c r="G74" s="37">
        <v>11000</v>
      </c>
    </row>
    <row r="75" spans="2:7" ht="15.75" customHeight="1" x14ac:dyDescent="0.25">
      <c r="B75" s="86">
        <v>40812</v>
      </c>
      <c r="C75" s="80" t="s">
        <v>355</v>
      </c>
      <c r="D75" s="80" t="s">
        <v>262</v>
      </c>
      <c r="E75" s="80" t="s">
        <v>287</v>
      </c>
      <c r="F75" s="28">
        <v>102939</v>
      </c>
      <c r="G75" s="37">
        <v>6800</v>
      </c>
    </row>
    <row r="76" spans="2:7" ht="15.75" customHeight="1" x14ac:dyDescent="0.25">
      <c r="B76" s="86">
        <v>40812</v>
      </c>
      <c r="C76" s="80" t="s">
        <v>356</v>
      </c>
      <c r="D76" s="80" t="s">
        <v>276</v>
      </c>
      <c r="E76" s="80" t="s">
        <v>277</v>
      </c>
      <c r="F76" s="28">
        <v>46473</v>
      </c>
      <c r="G76" s="37">
        <v>5750</v>
      </c>
    </row>
    <row r="77" spans="2:7" ht="15.75" customHeight="1" x14ac:dyDescent="0.25">
      <c r="B77" s="86">
        <v>40812</v>
      </c>
      <c r="C77" s="80" t="s">
        <v>357</v>
      </c>
      <c r="D77" s="80" t="s">
        <v>262</v>
      </c>
      <c r="E77" s="80" t="s">
        <v>280</v>
      </c>
      <c r="F77" s="28">
        <v>147479</v>
      </c>
      <c r="G77" s="37">
        <v>7100</v>
      </c>
    </row>
    <row r="78" spans="2:7" ht="15.75" customHeight="1" x14ac:dyDescent="0.25">
      <c r="B78" s="86">
        <v>40812</v>
      </c>
      <c r="C78" s="80" t="s">
        <v>358</v>
      </c>
      <c r="D78" s="80" t="s">
        <v>276</v>
      </c>
      <c r="E78" s="80" t="s">
        <v>302</v>
      </c>
      <c r="F78" s="28">
        <v>117788</v>
      </c>
      <c r="G78" s="37">
        <v>6300</v>
      </c>
    </row>
    <row r="79" spans="2:7" ht="15.75" customHeight="1" x14ac:dyDescent="0.25">
      <c r="B79" s="86">
        <v>40812</v>
      </c>
      <c r="C79" s="80" t="s">
        <v>359</v>
      </c>
      <c r="D79" s="80" t="s">
        <v>360</v>
      </c>
      <c r="E79" s="80" t="s">
        <v>361</v>
      </c>
      <c r="F79" s="28">
        <v>4711</v>
      </c>
      <c r="G79" s="37">
        <v>75500</v>
      </c>
    </row>
    <row r="80" spans="2:7" ht="15.75" customHeight="1" x14ac:dyDescent="0.25">
      <c r="B80" s="86">
        <v>40812</v>
      </c>
      <c r="C80" s="80" t="s">
        <v>362</v>
      </c>
      <c r="D80" s="80" t="s">
        <v>296</v>
      </c>
      <c r="E80" s="80" t="s">
        <v>363</v>
      </c>
      <c r="F80" s="28">
        <v>40864</v>
      </c>
      <c r="G80" s="37">
        <v>68500</v>
      </c>
    </row>
    <row r="81" spans="2:7" ht="15.75" customHeight="1" x14ac:dyDescent="0.25">
      <c r="B81" s="86">
        <v>40812</v>
      </c>
      <c r="C81" s="80" t="s">
        <v>364</v>
      </c>
      <c r="D81" s="80" t="s">
        <v>360</v>
      </c>
      <c r="E81" s="80" t="s">
        <v>365</v>
      </c>
      <c r="F81" s="28">
        <v>37604</v>
      </c>
      <c r="G81" s="37">
        <v>25500</v>
      </c>
    </row>
    <row r="82" spans="2:7" ht="15.75" customHeight="1" x14ac:dyDescent="0.25">
      <c r="B82" s="86">
        <v>40812</v>
      </c>
      <c r="C82" s="80" t="s">
        <v>366</v>
      </c>
      <c r="D82" s="80" t="s">
        <v>276</v>
      </c>
      <c r="E82" s="80" t="s">
        <v>277</v>
      </c>
      <c r="F82" s="28">
        <v>76748</v>
      </c>
      <c r="G82" s="37">
        <v>7800</v>
      </c>
    </row>
    <row r="83" spans="2:7" ht="15.75" customHeight="1" x14ac:dyDescent="0.25">
      <c r="B83" s="86">
        <v>40812</v>
      </c>
      <c r="C83" s="80" t="s">
        <v>367</v>
      </c>
      <c r="D83" s="80" t="s">
        <v>276</v>
      </c>
      <c r="E83" s="80" t="s">
        <v>282</v>
      </c>
      <c r="F83" s="28">
        <v>114793</v>
      </c>
      <c r="G83" s="37">
        <v>6900</v>
      </c>
    </row>
    <row r="84" spans="2:7" ht="15.75" customHeight="1" x14ac:dyDescent="0.25">
      <c r="B84" s="86">
        <v>40812</v>
      </c>
      <c r="C84" s="80" t="s">
        <v>368</v>
      </c>
      <c r="D84" s="80" t="s">
        <v>262</v>
      </c>
      <c r="E84" s="80" t="s">
        <v>263</v>
      </c>
      <c r="F84" s="28">
        <v>15331</v>
      </c>
      <c r="G84" s="37">
        <v>10500</v>
      </c>
    </row>
    <row r="85" spans="2:7" ht="15.75" customHeight="1" x14ac:dyDescent="0.25">
      <c r="B85" s="86">
        <v>40812</v>
      </c>
      <c r="C85" s="80" t="s">
        <v>369</v>
      </c>
      <c r="D85" s="80" t="s">
        <v>276</v>
      </c>
      <c r="E85" s="80" t="s">
        <v>370</v>
      </c>
      <c r="F85" s="28">
        <v>152528</v>
      </c>
      <c r="G85" s="37">
        <v>6500</v>
      </c>
    </row>
    <row r="86" spans="2:7" ht="15.75" customHeight="1" x14ac:dyDescent="0.25">
      <c r="B86" s="86">
        <v>40812</v>
      </c>
      <c r="C86" s="80" t="s">
        <v>371</v>
      </c>
      <c r="D86" s="80" t="s">
        <v>276</v>
      </c>
      <c r="E86" s="80" t="s">
        <v>282</v>
      </c>
      <c r="F86" s="28">
        <v>108840</v>
      </c>
      <c r="G86" s="37">
        <v>7800</v>
      </c>
    </row>
    <row r="87" spans="2:7" ht="15.75" customHeight="1" x14ac:dyDescent="0.25">
      <c r="B87" s="86">
        <v>40812</v>
      </c>
      <c r="C87" s="80" t="s">
        <v>372</v>
      </c>
      <c r="D87" s="80" t="s">
        <v>262</v>
      </c>
      <c r="E87" s="80" t="s">
        <v>284</v>
      </c>
      <c r="F87" s="28">
        <v>120648</v>
      </c>
      <c r="G87" s="37">
        <v>6450</v>
      </c>
    </row>
    <row r="88" spans="2:7" ht="15.75" customHeight="1" x14ac:dyDescent="0.25">
      <c r="B88" s="86">
        <v>40812</v>
      </c>
      <c r="C88" s="80" t="s">
        <v>373</v>
      </c>
      <c r="D88" s="80" t="s">
        <v>276</v>
      </c>
      <c r="E88" s="80" t="s">
        <v>370</v>
      </c>
      <c r="F88" s="28">
        <v>152449</v>
      </c>
      <c r="G88" s="37">
        <v>6600</v>
      </c>
    </row>
    <row r="89" spans="2:7" ht="15.75" customHeight="1" x14ac:dyDescent="0.25">
      <c r="B89" s="86">
        <v>40812</v>
      </c>
      <c r="C89" s="80" t="s">
        <v>374</v>
      </c>
      <c r="D89" s="80" t="s">
        <v>276</v>
      </c>
      <c r="E89" s="80" t="s">
        <v>302</v>
      </c>
      <c r="F89" s="28">
        <v>198185</v>
      </c>
      <c r="G89" s="37">
        <v>3700</v>
      </c>
    </row>
    <row r="90" spans="2:7" ht="15.75" customHeight="1" x14ac:dyDescent="0.25">
      <c r="B90" s="86">
        <v>40805</v>
      </c>
      <c r="C90" s="80" t="s">
        <v>375</v>
      </c>
      <c r="D90" s="80" t="s">
        <v>271</v>
      </c>
      <c r="E90" s="80" t="s">
        <v>312</v>
      </c>
      <c r="F90" s="28">
        <v>83378</v>
      </c>
      <c r="G90" s="37">
        <v>5900</v>
      </c>
    </row>
    <row r="91" spans="2:7" ht="15.75" customHeight="1" x14ac:dyDescent="0.25">
      <c r="B91" s="86">
        <v>40805</v>
      </c>
      <c r="C91" s="80" t="s">
        <v>376</v>
      </c>
      <c r="D91" s="80" t="s">
        <v>262</v>
      </c>
      <c r="E91" s="80" t="s">
        <v>263</v>
      </c>
      <c r="F91" s="28">
        <v>74409</v>
      </c>
      <c r="G91" s="37">
        <v>2100</v>
      </c>
    </row>
    <row r="92" spans="2:7" ht="15.75" customHeight="1" x14ac:dyDescent="0.25">
      <c r="B92" s="86">
        <v>40805</v>
      </c>
      <c r="C92" s="80" t="s">
        <v>377</v>
      </c>
      <c r="D92" s="80" t="s">
        <v>271</v>
      </c>
      <c r="E92" s="80" t="s">
        <v>312</v>
      </c>
      <c r="F92" s="28">
        <v>75547</v>
      </c>
      <c r="G92" s="37">
        <v>6050</v>
      </c>
    </row>
    <row r="93" spans="2:7" ht="15.75" customHeight="1" x14ac:dyDescent="0.25">
      <c r="B93" s="86">
        <v>40805</v>
      </c>
      <c r="C93" s="80" t="s">
        <v>336</v>
      </c>
      <c r="D93" s="80" t="s">
        <v>276</v>
      </c>
      <c r="E93" s="80" t="s">
        <v>337</v>
      </c>
      <c r="F93" s="28">
        <v>13245</v>
      </c>
      <c r="G93" s="37">
        <v>5700</v>
      </c>
    </row>
    <row r="94" spans="2:7" ht="15.75" customHeight="1" x14ac:dyDescent="0.25">
      <c r="B94" s="86">
        <v>40805</v>
      </c>
      <c r="C94" s="80" t="s">
        <v>378</v>
      </c>
      <c r="D94" s="80" t="s">
        <v>262</v>
      </c>
      <c r="E94" s="80" t="s">
        <v>263</v>
      </c>
      <c r="F94" s="28">
        <v>62315</v>
      </c>
      <c r="G94" s="37">
        <v>2500</v>
      </c>
    </row>
    <row r="95" spans="2:7" ht="15.75" customHeight="1" x14ac:dyDescent="0.25">
      <c r="B95" s="86">
        <v>40805</v>
      </c>
      <c r="C95" s="80" t="s">
        <v>379</v>
      </c>
      <c r="D95" s="80" t="s">
        <v>276</v>
      </c>
      <c r="E95" s="80" t="s">
        <v>350</v>
      </c>
      <c r="F95" s="28">
        <v>166586</v>
      </c>
      <c r="G95" s="37">
        <v>5350</v>
      </c>
    </row>
    <row r="96" spans="2:7" ht="15.75" customHeight="1" x14ac:dyDescent="0.25">
      <c r="B96" s="86">
        <v>40805</v>
      </c>
      <c r="C96" s="80" t="s">
        <v>380</v>
      </c>
      <c r="D96" s="80" t="s">
        <v>262</v>
      </c>
      <c r="E96" s="80" t="s">
        <v>280</v>
      </c>
      <c r="F96" s="28">
        <v>133441</v>
      </c>
      <c r="G96" s="37">
        <v>6700</v>
      </c>
    </row>
    <row r="97" spans="2:7" ht="15.75" customHeight="1" x14ac:dyDescent="0.25">
      <c r="B97" s="86">
        <v>40805</v>
      </c>
      <c r="C97" s="80" t="s">
        <v>342</v>
      </c>
      <c r="D97" s="80" t="s">
        <v>343</v>
      </c>
      <c r="E97" s="80" t="s">
        <v>344</v>
      </c>
      <c r="F97" s="28">
        <v>27416</v>
      </c>
      <c r="G97" s="37">
        <v>7300</v>
      </c>
    </row>
    <row r="98" spans="2:7" ht="15.75" customHeight="1" x14ac:dyDescent="0.25">
      <c r="B98" s="86">
        <v>40805</v>
      </c>
      <c r="C98" s="80" t="s">
        <v>381</v>
      </c>
      <c r="D98" s="80" t="s">
        <v>271</v>
      </c>
      <c r="E98" s="80" t="s">
        <v>312</v>
      </c>
      <c r="F98" s="28">
        <v>105571</v>
      </c>
      <c r="G98" s="37">
        <v>5950</v>
      </c>
    </row>
    <row r="99" spans="2:7" ht="15.75" customHeight="1" x14ac:dyDescent="0.25">
      <c r="B99" s="86">
        <v>40805</v>
      </c>
      <c r="C99" s="80" t="s">
        <v>342</v>
      </c>
      <c r="D99" s="80" t="s">
        <v>343</v>
      </c>
      <c r="E99" s="80" t="s">
        <v>344</v>
      </c>
      <c r="F99" s="28">
        <v>0</v>
      </c>
      <c r="G99" s="37">
        <v>7300</v>
      </c>
    </row>
    <row r="100" spans="2:7" ht="15.75" customHeight="1" x14ac:dyDescent="0.25">
      <c r="B100" s="86">
        <v>40805</v>
      </c>
      <c r="C100" s="80" t="s">
        <v>382</v>
      </c>
      <c r="D100" s="80" t="s">
        <v>262</v>
      </c>
      <c r="E100" s="80" t="s">
        <v>263</v>
      </c>
      <c r="F100" s="28">
        <v>125979</v>
      </c>
      <c r="G100" s="37">
        <v>4250</v>
      </c>
    </row>
    <row r="101" spans="2:7" ht="15.75" customHeight="1" x14ac:dyDescent="0.25">
      <c r="B101" s="86">
        <v>40805</v>
      </c>
      <c r="C101" s="80" t="s">
        <v>383</v>
      </c>
      <c r="D101" s="80" t="s">
        <v>276</v>
      </c>
      <c r="E101" s="80" t="s">
        <v>384</v>
      </c>
      <c r="F101" s="28">
        <v>104263</v>
      </c>
      <c r="G101" s="37">
        <v>6300</v>
      </c>
    </row>
    <row r="102" spans="2:7" ht="15.75" customHeight="1" x14ac:dyDescent="0.25">
      <c r="B102" s="86">
        <v>40805</v>
      </c>
      <c r="C102" s="80" t="s">
        <v>385</v>
      </c>
      <c r="D102" s="80" t="s">
        <v>262</v>
      </c>
      <c r="E102" s="80" t="s">
        <v>263</v>
      </c>
      <c r="F102" s="28">
        <v>119042</v>
      </c>
      <c r="G102" s="37">
        <v>3050</v>
      </c>
    </row>
    <row r="103" spans="2:7" ht="15.75" customHeight="1" x14ac:dyDescent="0.25">
      <c r="B103" s="86">
        <v>40805</v>
      </c>
      <c r="C103" s="80" t="s">
        <v>386</v>
      </c>
      <c r="D103" s="80" t="s">
        <v>271</v>
      </c>
      <c r="E103" s="80" t="s">
        <v>272</v>
      </c>
      <c r="F103" s="28">
        <v>140110</v>
      </c>
      <c r="G103" s="37">
        <v>7900</v>
      </c>
    </row>
    <row r="104" spans="2:7" ht="15.75" customHeight="1" x14ac:dyDescent="0.25">
      <c r="B104" s="86">
        <v>40805</v>
      </c>
      <c r="C104" s="80" t="s">
        <v>387</v>
      </c>
      <c r="D104" s="80" t="s">
        <v>262</v>
      </c>
      <c r="E104" s="80" t="s">
        <v>263</v>
      </c>
      <c r="F104" s="28">
        <v>151285</v>
      </c>
      <c r="G104" s="37">
        <v>3000</v>
      </c>
    </row>
    <row r="105" spans="2:7" ht="15.75" customHeight="1" x14ac:dyDescent="0.25">
      <c r="B105" s="86">
        <v>40805</v>
      </c>
      <c r="C105" s="80" t="s">
        <v>388</v>
      </c>
      <c r="D105" s="80" t="s">
        <v>262</v>
      </c>
      <c r="E105" s="80" t="s">
        <v>263</v>
      </c>
      <c r="F105" s="28">
        <v>107311</v>
      </c>
      <c r="G105" s="37">
        <v>2350</v>
      </c>
    </row>
    <row r="106" spans="2:7" ht="15.75" customHeight="1" x14ac:dyDescent="0.25">
      <c r="B106" s="86">
        <v>40805</v>
      </c>
      <c r="C106" s="80" t="s">
        <v>389</v>
      </c>
      <c r="D106" s="80" t="s">
        <v>262</v>
      </c>
      <c r="E106" s="80" t="s">
        <v>280</v>
      </c>
      <c r="F106" s="28">
        <v>284378</v>
      </c>
      <c r="G106" s="37">
        <v>2800</v>
      </c>
    </row>
    <row r="107" spans="2:7" ht="15.75" customHeight="1" x14ac:dyDescent="0.25">
      <c r="B107" s="86">
        <v>40805</v>
      </c>
      <c r="C107" s="80" t="s">
        <v>378</v>
      </c>
      <c r="D107" s="80" t="s">
        <v>262</v>
      </c>
      <c r="E107" s="80" t="s">
        <v>263</v>
      </c>
      <c r="F107" s="28">
        <v>103405</v>
      </c>
      <c r="G107" s="37">
        <v>2200</v>
      </c>
    </row>
    <row r="108" spans="2:7" ht="15.75" customHeight="1" x14ac:dyDescent="0.25">
      <c r="B108" s="86">
        <v>40805</v>
      </c>
      <c r="C108" s="80" t="s">
        <v>390</v>
      </c>
      <c r="D108" s="80" t="s">
        <v>271</v>
      </c>
      <c r="E108" s="80" t="s">
        <v>272</v>
      </c>
      <c r="F108" s="28">
        <v>236585</v>
      </c>
      <c r="G108" s="37">
        <v>4500</v>
      </c>
    </row>
    <row r="109" spans="2:7" ht="15.75" customHeight="1" x14ac:dyDescent="0.25">
      <c r="B109" s="86">
        <v>40805</v>
      </c>
      <c r="C109" s="80" t="s">
        <v>391</v>
      </c>
      <c r="D109" s="80" t="s">
        <v>343</v>
      </c>
      <c r="E109" s="80" t="s">
        <v>344</v>
      </c>
      <c r="F109" s="28">
        <v>0</v>
      </c>
      <c r="G109" s="37">
        <v>2900</v>
      </c>
    </row>
    <row r="110" spans="2:7" ht="15.75" customHeight="1" x14ac:dyDescent="0.25">
      <c r="B110" s="86">
        <v>40805</v>
      </c>
      <c r="C110" s="80" t="s">
        <v>392</v>
      </c>
      <c r="D110" s="80" t="s">
        <v>314</v>
      </c>
      <c r="E110" s="80" t="s">
        <v>393</v>
      </c>
      <c r="F110" s="28">
        <v>55117</v>
      </c>
      <c r="G110" s="37">
        <v>14700</v>
      </c>
    </row>
    <row r="111" spans="2:7" ht="15.75" customHeight="1" x14ac:dyDescent="0.25">
      <c r="B111" s="86">
        <v>40805</v>
      </c>
      <c r="C111" s="80" t="s">
        <v>394</v>
      </c>
      <c r="D111" s="80" t="s">
        <v>296</v>
      </c>
      <c r="E111" s="80" t="s">
        <v>395</v>
      </c>
      <c r="F111" s="28">
        <v>84261</v>
      </c>
      <c r="G111" s="37">
        <v>26900</v>
      </c>
    </row>
    <row r="112" spans="2:7" ht="15.75" customHeight="1" x14ac:dyDescent="0.25">
      <c r="B112" s="86">
        <v>40805</v>
      </c>
      <c r="C112" s="80" t="s">
        <v>396</v>
      </c>
      <c r="D112" s="80" t="s">
        <v>296</v>
      </c>
      <c r="E112" s="80" t="s">
        <v>397</v>
      </c>
      <c r="F112" s="28">
        <v>18340</v>
      </c>
      <c r="G112" s="37">
        <v>34800</v>
      </c>
    </row>
    <row r="113" spans="2:7" ht="15.75" customHeight="1" x14ac:dyDescent="0.25">
      <c r="B113" s="86">
        <v>40805</v>
      </c>
      <c r="C113" s="80" t="s">
        <v>398</v>
      </c>
      <c r="D113" s="80" t="s">
        <v>262</v>
      </c>
      <c r="E113" s="80" t="s">
        <v>291</v>
      </c>
      <c r="F113" s="28">
        <v>31482</v>
      </c>
      <c r="G113" s="37">
        <v>13600</v>
      </c>
    </row>
    <row r="114" spans="2:7" ht="15.75" customHeight="1" x14ac:dyDescent="0.25">
      <c r="B114" s="86">
        <v>40805</v>
      </c>
      <c r="C114" s="80" t="s">
        <v>399</v>
      </c>
      <c r="D114" s="80" t="s">
        <v>296</v>
      </c>
      <c r="E114" s="80" t="s">
        <v>400</v>
      </c>
      <c r="F114" s="28">
        <v>124938</v>
      </c>
      <c r="G114" s="37">
        <v>11600</v>
      </c>
    </row>
    <row r="115" spans="2:7" ht="15.75" customHeight="1" x14ac:dyDescent="0.25">
      <c r="B115" s="86">
        <v>40805</v>
      </c>
      <c r="C115" s="80" t="s">
        <v>401</v>
      </c>
      <c r="D115" s="80" t="s">
        <v>262</v>
      </c>
      <c r="E115" s="80" t="s">
        <v>284</v>
      </c>
      <c r="F115" s="28">
        <v>37138</v>
      </c>
      <c r="G115" s="37">
        <v>12600</v>
      </c>
    </row>
    <row r="116" spans="2:7" ht="15.75" customHeight="1" x14ac:dyDescent="0.25">
      <c r="B116" s="86">
        <v>40805</v>
      </c>
      <c r="C116" s="80" t="s">
        <v>402</v>
      </c>
      <c r="D116" s="80" t="s">
        <v>262</v>
      </c>
      <c r="E116" s="80" t="s">
        <v>291</v>
      </c>
      <c r="F116" s="28">
        <v>35045</v>
      </c>
      <c r="G116" s="37">
        <v>10500</v>
      </c>
    </row>
    <row r="117" spans="2:7" ht="15.75" customHeight="1" x14ac:dyDescent="0.25">
      <c r="B117" s="86">
        <v>40805</v>
      </c>
      <c r="C117" s="80" t="s">
        <v>403</v>
      </c>
      <c r="D117" s="80" t="s">
        <v>276</v>
      </c>
      <c r="E117" s="80" t="s">
        <v>370</v>
      </c>
      <c r="F117" s="28">
        <v>111647</v>
      </c>
      <c r="G117" s="37">
        <v>8600</v>
      </c>
    </row>
    <row r="118" spans="2:7" ht="15.75" customHeight="1" x14ac:dyDescent="0.25">
      <c r="B118" s="86">
        <v>40805</v>
      </c>
      <c r="C118" s="80" t="s">
        <v>404</v>
      </c>
      <c r="D118" s="80" t="s">
        <v>296</v>
      </c>
      <c r="E118" s="80" t="s">
        <v>405</v>
      </c>
      <c r="F118" s="28">
        <v>171367</v>
      </c>
      <c r="G118" s="37">
        <v>7200</v>
      </c>
    </row>
    <row r="119" spans="2:7" ht="15.75" customHeight="1" x14ac:dyDescent="0.25">
      <c r="B119" s="86">
        <v>40805</v>
      </c>
      <c r="C119" s="80" t="s">
        <v>406</v>
      </c>
      <c r="D119" s="80" t="s">
        <v>276</v>
      </c>
      <c r="E119" s="80" t="s">
        <v>370</v>
      </c>
      <c r="F119" s="28">
        <v>80215</v>
      </c>
      <c r="G119" s="37">
        <v>8400</v>
      </c>
    </row>
    <row r="120" spans="2:7" ht="15.75" customHeight="1" x14ac:dyDescent="0.25">
      <c r="B120" s="86">
        <v>40805</v>
      </c>
      <c r="C120" s="80" t="s">
        <v>407</v>
      </c>
      <c r="D120" s="80" t="s">
        <v>276</v>
      </c>
      <c r="E120" s="80" t="s">
        <v>282</v>
      </c>
      <c r="F120" s="28">
        <v>142744</v>
      </c>
      <c r="G120" s="37">
        <v>6600</v>
      </c>
    </row>
    <row r="121" spans="2:7" ht="15.75" customHeight="1" x14ac:dyDescent="0.25">
      <c r="B121" s="86">
        <v>40805</v>
      </c>
      <c r="C121" s="80" t="s">
        <v>408</v>
      </c>
      <c r="D121" s="80" t="s">
        <v>262</v>
      </c>
      <c r="E121" s="80" t="s">
        <v>294</v>
      </c>
      <c r="F121" s="28">
        <v>88631</v>
      </c>
      <c r="G121" s="37">
        <v>4700</v>
      </c>
    </row>
    <row r="122" spans="2:7" ht="15.75" customHeight="1" x14ac:dyDescent="0.25">
      <c r="B122" s="86">
        <v>40805</v>
      </c>
      <c r="C122" s="80" t="s">
        <v>409</v>
      </c>
      <c r="D122" s="80" t="s">
        <v>262</v>
      </c>
      <c r="E122" s="80" t="s">
        <v>294</v>
      </c>
      <c r="F122" s="28">
        <v>131456</v>
      </c>
      <c r="G122" s="37">
        <v>4600</v>
      </c>
    </row>
    <row r="123" spans="2:7" ht="15.75" customHeight="1" x14ac:dyDescent="0.25">
      <c r="B123" s="86">
        <v>40805</v>
      </c>
      <c r="C123" s="80" t="s">
        <v>410</v>
      </c>
      <c r="D123" s="80" t="s">
        <v>262</v>
      </c>
      <c r="E123" s="80" t="s">
        <v>284</v>
      </c>
      <c r="F123" s="28">
        <v>154331</v>
      </c>
      <c r="G123" s="37">
        <v>3300</v>
      </c>
    </row>
    <row r="124" spans="2:7" ht="15.75" customHeight="1" x14ac:dyDescent="0.25">
      <c r="B124" s="86">
        <v>40805</v>
      </c>
      <c r="C124" s="80" t="s">
        <v>411</v>
      </c>
      <c r="D124" s="80" t="s">
        <v>262</v>
      </c>
      <c r="E124" s="80" t="s">
        <v>294</v>
      </c>
      <c r="F124" s="28">
        <v>67003</v>
      </c>
      <c r="G124" s="37">
        <v>5500</v>
      </c>
    </row>
    <row r="125" spans="2:7" ht="15.75" customHeight="1" x14ac:dyDescent="0.25">
      <c r="B125" s="86">
        <v>40805</v>
      </c>
      <c r="C125" s="80" t="s">
        <v>412</v>
      </c>
      <c r="D125" s="80" t="s">
        <v>271</v>
      </c>
      <c r="E125" s="80" t="s">
        <v>312</v>
      </c>
      <c r="F125" s="28">
        <v>145485</v>
      </c>
      <c r="G125" s="37">
        <v>2600</v>
      </c>
    </row>
    <row r="126" spans="2:7" ht="15.75" customHeight="1" x14ac:dyDescent="0.25">
      <c r="B126" s="86">
        <v>40805</v>
      </c>
      <c r="C126" s="80" t="s">
        <v>413</v>
      </c>
      <c r="D126" s="80" t="s">
        <v>262</v>
      </c>
      <c r="E126" s="80" t="s">
        <v>284</v>
      </c>
      <c r="F126" s="28">
        <v>35721</v>
      </c>
      <c r="G126" s="37">
        <v>11200</v>
      </c>
    </row>
    <row r="127" spans="2:7" ht="15.75" customHeight="1" x14ac:dyDescent="0.25">
      <c r="B127" s="86">
        <v>40805</v>
      </c>
      <c r="C127" s="80" t="s">
        <v>413</v>
      </c>
      <c r="D127" s="80" t="s">
        <v>262</v>
      </c>
      <c r="E127" s="80" t="s">
        <v>284</v>
      </c>
      <c r="F127" s="28">
        <v>37762</v>
      </c>
      <c r="G127" s="37">
        <v>10900</v>
      </c>
    </row>
    <row r="128" spans="2:7" ht="15.75" customHeight="1" x14ac:dyDescent="0.25">
      <c r="B128" s="86">
        <v>40805</v>
      </c>
      <c r="C128" s="80" t="s">
        <v>414</v>
      </c>
      <c r="D128" s="80" t="s">
        <v>415</v>
      </c>
      <c r="E128" s="80" t="s">
        <v>416</v>
      </c>
      <c r="F128" s="28">
        <v>63179</v>
      </c>
      <c r="G128" s="37">
        <v>11300</v>
      </c>
    </row>
    <row r="129" spans="2:7" ht="15.75" customHeight="1" x14ac:dyDescent="0.25">
      <c r="B129" s="86">
        <v>40805</v>
      </c>
      <c r="C129" s="80" t="s">
        <v>417</v>
      </c>
      <c r="D129" s="80" t="s">
        <v>418</v>
      </c>
      <c r="E129" s="80" t="s">
        <v>419</v>
      </c>
      <c r="F129" s="28">
        <v>162822</v>
      </c>
      <c r="G129" s="37">
        <v>5700</v>
      </c>
    </row>
    <row r="130" spans="2:7" ht="15.75" customHeight="1" x14ac:dyDescent="0.25">
      <c r="B130" s="86">
        <v>40805</v>
      </c>
      <c r="C130" s="80" t="s">
        <v>420</v>
      </c>
      <c r="D130" s="80" t="s">
        <v>262</v>
      </c>
      <c r="E130" s="80" t="s">
        <v>287</v>
      </c>
      <c r="F130" s="28">
        <v>139286</v>
      </c>
      <c r="G130" s="37">
        <v>8500</v>
      </c>
    </row>
    <row r="131" spans="2:7" ht="15.75" customHeight="1" x14ac:dyDescent="0.25">
      <c r="B131" s="86">
        <v>40791</v>
      </c>
      <c r="C131" s="80" t="s">
        <v>421</v>
      </c>
      <c r="D131" s="80" t="s">
        <v>262</v>
      </c>
      <c r="E131" s="80" t="s">
        <v>263</v>
      </c>
      <c r="F131" s="28">
        <v>47753</v>
      </c>
      <c r="G131" s="37">
        <v>2700</v>
      </c>
    </row>
    <row r="132" spans="2:7" ht="15.75" customHeight="1" x14ac:dyDescent="0.25">
      <c r="B132" s="86">
        <v>40791</v>
      </c>
      <c r="C132" s="80" t="s">
        <v>422</v>
      </c>
      <c r="D132" s="80" t="s">
        <v>262</v>
      </c>
      <c r="E132" s="80" t="s">
        <v>263</v>
      </c>
      <c r="F132" s="28">
        <v>69245</v>
      </c>
      <c r="G132" s="37">
        <v>2400</v>
      </c>
    </row>
    <row r="133" spans="2:7" ht="15.75" customHeight="1" x14ac:dyDescent="0.25">
      <c r="B133" s="86">
        <v>40791</v>
      </c>
      <c r="C133" s="80" t="s">
        <v>423</v>
      </c>
      <c r="D133" s="80" t="s">
        <v>262</v>
      </c>
      <c r="E133" s="80" t="s">
        <v>263</v>
      </c>
      <c r="F133" s="28">
        <v>79414</v>
      </c>
      <c r="G133" s="37">
        <v>2800</v>
      </c>
    </row>
    <row r="134" spans="2:7" ht="15.75" customHeight="1" x14ac:dyDescent="0.25">
      <c r="B134" s="86">
        <v>40791</v>
      </c>
      <c r="C134" s="80" t="s">
        <v>424</v>
      </c>
      <c r="D134" s="80" t="s">
        <v>262</v>
      </c>
      <c r="E134" s="80" t="s">
        <v>263</v>
      </c>
      <c r="F134" s="28">
        <v>42104</v>
      </c>
      <c r="G134" s="37">
        <v>2800</v>
      </c>
    </row>
    <row r="135" spans="2:7" ht="15.75" customHeight="1" x14ac:dyDescent="0.25">
      <c r="B135" s="86">
        <v>40791</v>
      </c>
      <c r="C135" s="80" t="s">
        <v>425</v>
      </c>
      <c r="D135" s="80" t="s">
        <v>262</v>
      </c>
      <c r="E135" s="80" t="s">
        <v>263</v>
      </c>
      <c r="F135" s="28">
        <v>94314</v>
      </c>
      <c r="G135" s="37">
        <v>3400</v>
      </c>
    </row>
    <row r="136" spans="2:7" ht="15.75" customHeight="1" x14ac:dyDescent="0.25">
      <c r="B136" s="86">
        <v>40791</v>
      </c>
      <c r="C136" s="80" t="s">
        <v>422</v>
      </c>
      <c r="D136" s="80" t="s">
        <v>262</v>
      </c>
      <c r="E136" s="80" t="s">
        <v>263</v>
      </c>
      <c r="F136" s="28">
        <v>87955</v>
      </c>
      <c r="G136" s="37">
        <v>2200</v>
      </c>
    </row>
    <row r="137" spans="2:7" ht="15.75" customHeight="1" x14ac:dyDescent="0.25">
      <c r="B137" s="86">
        <v>40791</v>
      </c>
      <c r="C137" s="80" t="s">
        <v>426</v>
      </c>
      <c r="D137" s="80" t="s">
        <v>262</v>
      </c>
      <c r="E137" s="80" t="s">
        <v>263</v>
      </c>
      <c r="F137" s="28">
        <v>86010</v>
      </c>
      <c r="G137" s="37">
        <v>2300</v>
      </c>
    </row>
    <row r="138" spans="2:7" ht="15.75" customHeight="1" x14ac:dyDescent="0.25">
      <c r="B138" s="86">
        <v>40791</v>
      </c>
      <c r="C138" s="80" t="s">
        <v>427</v>
      </c>
      <c r="D138" s="80" t="s">
        <v>262</v>
      </c>
      <c r="E138" s="80" t="s">
        <v>263</v>
      </c>
      <c r="F138" s="28">
        <v>99210</v>
      </c>
      <c r="G138" s="37">
        <v>1800</v>
      </c>
    </row>
    <row r="139" spans="2:7" ht="15.75" customHeight="1" x14ac:dyDescent="0.25">
      <c r="B139" s="86">
        <v>40791</v>
      </c>
      <c r="C139" s="80" t="s">
        <v>428</v>
      </c>
      <c r="D139" s="80" t="s">
        <v>262</v>
      </c>
      <c r="E139" s="80" t="s">
        <v>263</v>
      </c>
      <c r="F139" s="28">
        <v>102160</v>
      </c>
      <c r="G139" s="37">
        <v>3000</v>
      </c>
    </row>
    <row r="140" spans="2:7" ht="15.75" customHeight="1" x14ac:dyDescent="0.25">
      <c r="B140" s="86">
        <v>40791</v>
      </c>
      <c r="C140" s="80" t="s">
        <v>429</v>
      </c>
      <c r="D140" s="80" t="s">
        <v>262</v>
      </c>
      <c r="E140" s="80" t="s">
        <v>263</v>
      </c>
      <c r="F140" s="28">
        <v>118026</v>
      </c>
      <c r="G140" s="37">
        <v>4100</v>
      </c>
    </row>
    <row r="141" spans="2:7" ht="15.75" customHeight="1" x14ac:dyDescent="0.25">
      <c r="B141" s="86">
        <v>40791</v>
      </c>
      <c r="C141" s="80" t="s">
        <v>430</v>
      </c>
      <c r="D141" s="80" t="s">
        <v>262</v>
      </c>
      <c r="E141" s="80" t="s">
        <v>263</v>
      </c>
      <c r="F141" s="28">
        <v>113647</v>
      </c>
      <c r="G141" s="37">
        <v>3300</v>
      </c>
    </row>
    <row r="142" spans="2:7" ht="15.75" customHeight="1" x14ac:dyDescent="0.25">
      <c r="B142" s="86">
        <v>40791</v>
      </c>
      <c r="C142" s="80" t="s">
        <v>430</v>
      </c>
      <c r="D142" s="80" t="s">
        <v>262</v>
      </c>
      <c r="E142" s="80" t="s">
        <v>263</v>
      </c>
      <c r="F142" s="28">
        <v>115444</v>
      </c>
      <c r="G142" s="37">
        <v>3300</v>
      </c>
    </row>
    <row r="143" spans="2:7" ht="15.75" customHeight="1" x14ac:dyDescent="0.25">
      <c r="B143" s="86">
        <v>40791</v>
      </c>
      <c r="C143" s="80" t="s">
        <v>385</v>
      </c>
      <c r="D143" s="80" t="s">
        <v>262</v>
      </c>
      <c r="E143" s="80" t="s">
        <v>263</v>
      </c>
      <c r="F143" s="28">
        <v>137252</v>
      </c>
      <c r="G143" s="37">
        <v>2900</v>
      </c>
    </row>
    <row r="144" spans="2:7" ht="15.75" customHeight="1" x14ac:dyDescent="0.25">
      <c r="B144" s="86">
        <v>40791</v>
      </c>
      <c r="C144" s="80" t="s">
        <v>431</v>
      </c>
      <c r="D144" s="80" t="s">
        <v>262</v>
      </c>
      <c r="E144" s="80" t="s">
        <v>263</v>
      </c>
      <c r="F144" s="28">
        <v>150201</v>
      </c>
      <c r="G144" s="37">
        <v>3200</v>
      </c>
    </row>
    <row r="145" spans="2:7" ht="15.75" customHeight="1" x14ac:dyDescent="0.25">
      <c r="B145" s="86">
        <v>40791</v>
      </c>
      <c r="C145" s="80" t="s">
        <v>432</v>
      </c>
      <c r="D145" s="80" t="s">
        <v>262</v>
      </c>
      <c r="E145" s="80" t="s">
        <v>263</v>
      </c>
      <c r="F145" s="28">
        <v>124844</v>
      </c>
      <c r="G145" s="37">
        <v>2700</v>
      </c>
    </row>
    <row r="146" spans="2:7" ht="15.75" customHeight="1" x14ac:dyDescent="0.25">
      <c r="B146" s="86">
        <v>40791</v>
      </c>
      <c r="C146" s="80" t="s">
        <v>433</v>
      </c>
      <c r="D146" s="80" t="s">
        <v>262</v>
      </c>
      <c r="E146" s="80" t="s">
        <v>263</v>
      </c>
      <c r="F146" s="28">
        <v>140642</v>
      </c>
      <c r="G146" s="37">
        <v>3150</v>
      </c>
    </row>
    <row r="147" spans="2:7" ht="15.75" customHeight="1" x14ac:dyDescent="0.25">
      <c r="B147" s="86">
        <v>40791</v>
      </c>
      <c r="C147" s="80" t="s">
        <v>434</v>
      </c>
      <c r="D147" s="80" t="s">
        <v>262</v>
      </c>
      <c r="E147" s="80" t="s">
        <v>263</v>
      </c>
      <c r="F147" s="28">
        <v>155716</v>
      </c>
      <c r="G147" s="37">
        <v>3150</v>
      </c>
    </row>
    <row r="148" spans="2:7" ht="15.75" customHeight="1" x14ac:dyDescent="0.25">
      <c r="B148" s="86">
        <v>40791</v>
      </c>
      <c r="C148" s="80" t="s">
        <v>420</v>
      </c>
      <c r="D148" s="80" t="s">
        <v>262</v>
      </c>
      <c r="E148" s="80" t="s">
        <v>287</v>
      </c>
      <c r="F148" s="28">
        <v>139286</v>
      </c>
      <c r="G148" s="37">
        <v>8500</v>
      </c>
    </row>
    <row r="149" spans="2:7" ht="15.75" customHeight="1" x14ac:dyDescent="0.25">
      <c r="B149" s="86">
        <v>40791</v>
      </c>
      <c r="C149" s="80" t="s">
        <v>435</v>
      </c>
      <c r="D149" s="80" t="s">
        <v>262</v>
      </c>
      <c r="E149" s="80" t="s">
        <v>263</v>
      </c>
      <c r="F149" s="28">
        <v>20199</v>
      </c>
      <c r="G149" s="37">
        <v>11600</v>
      </c>
    </row>
    <row r="150" spans="2:7" ht="15.75" customHeight="1" x14ac:dyDescent="0.25">
      <c r="B150" s="86">
        <v>40791</v>
      </c>
      <c r="C150" s="80" t="s">
        <v>417</v>
      </c>
      <c r="D150" s="80" t="s">
        <v>418</v>
      </c>
      <c r="E150" s="80" t="s">
        <v>419</v>
      </c>
      <c r="F150" s="28">
        <v>162822</v>
      </c>
      <c r="G150" s="37">
        <v>5700</v>
      </c>
    </row>
    <row r="151" spans="2:7" ht="15.75" customHeight="1" x14ac:dyDescent="0.25">
      <c r="B151" s="86">
        <v>40791</v>
      </c>
      <c r="C151" s="80" t="s">
        <v>413</v>
      </c>
      <c r="D151" s="80" t="s">
        <v>262</v>
      </c>
      <c r="E151" s="80" t="s">
        <v>284</v>
      </c>
      <c r="F151" s="28">
        <v>35721</v>
      </c>
      <c r="G151" s="37">
        <v>11200</v>
      </c>
    </row>
    <row r="152" spans="2:7" ht="15.75" customHeight="1" x14ac:dyDescent="0.25">
      <c r="B152" s="86">
        <v>40791</v>
      </c>
      <c r="C152" s="80" t="s">
        <v>413</v>
      </c>
      <c r="D152" s="80" t="s">
        <v>262</v>
      </c>
      <c r="E152" s="80" t="s">
        <v>284</v>
      </c>
      <c r="F152" s="28">
        <v>37762</v>
      </c>
      <c r="G152" s="37">
        <v>10900</v>
      </c>
    </row>
    <row r="153" spans="2:7" ht="15.75" customHeight="1" x14ac:dyDescent="0.25">
      <c r="B153" s="86">
        <v>40791</v>
      </c>
      <c r="C153" s="80" t="s">
        <v>414</v>
      </c>
      <c r="D153" s="80" t="s">
        <v>415</v>
      </c>
      <c r="E153" s="80" t="s">
        <v>416</v>
      </c>
      <c r="F153" s="28">
        <v>63179</v>
      </c>
      <c r="G153" s="37">
        <v>11300</v>
      </c>
    </row>
    <row r="154" spans="2:7" ht="15.75" customHeight="1" x14ac:dyDescent="0.2"/>
    <row r="155" spans="2:7" ht="15.75" customHeight="1" x14ac:dyDescent="0.2"/>
    <row r="156" spans="2:7" ht="15.75" customHeight="1" x14ac:dyDescent="0.2"/>
    <row r="157" spans="2:7" ht="15.75" customHeight="1" x14ac:dyDescent="0.2"/>
    <row r="158" spans="2:7" ht="15.75" customHeight="1" x14ac:dyDescent="0.2"/>
    <row r="159" spans="2:7" ht="15.75" customHeight="1" x14ac:dyDescent="0.2"/>
    <row r="160" spans="2:7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B7:G7"/>
  </mergeCells>
  <pageMargins left="0.7" right="0.7" top="0.75" bottom="0.75" header="0" footer="0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5F497A"/>
  </sheetPr>
  <dimension ref="A21:A1000"/>
  <sheetViews>
    <sheetView workbookViewId="0"/>
  </sheetViews>
  <sheetFormatPr baseColWidth="10" defaultColWidth="12.625" defaultRowHeight="15" customHeight="1" x14ac:dyDescent="0.2"/>
  <cols>
    <col min="1" max="26" width="10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C7:U1000"/>
  <sheetViews>
    <sheetView showGridLines="0" workbookViewId="0"/>
  </sheetViews>
  <sheetFormatPr baseColWidth="10" defaultColWidth="12.625" defaultRowHeight="15" customHeight="1" x14ac:dyDescent="0.2"/>
  <cols>
    <col min="1" max="5" width="10" customWidth="1"/>
    <col min="6" max="6" width="2.375" customWidth="1"/>
    <col min="7" max="7" width="3.5" customWidth="1"/>
    <col min="8" max="9" width="2.375" customWidth="1"/>
    <col min="10" max="10" width="10.75" customWidth="1"/>
    <col min="11" max="20" width="2" customWidth="1"/>
    <col min="21" max="21" width="3.625" customWidth="1"/>
    <col min="22" max="26" width="10" customWidth="1"/>
  </cols>
  <sheetData>
    <row r="7" spans="3:21" ht="12" customHeight="1" x14ac:dyDescent="0.25">
      <c r="C7" s="5">
        <f>base!S3</f>
        <v>0</v>
      </c>
      <c r="D7" s="5">
        <v>9</v>
      </c>
      <c r="E7" s="5">
        <f t="shared" ref="E7:E15" si="0">C7/D7*10</f>
        <v>0</v>
      </c>
      <c r="G7" s="5">
        <f>SUM(E7:E14)/8*10</f>
        <v>0</v>
      </c>
      <c r="J7" s="1" t="s">
        <v>436</v>
      </c>
      <c r="K7" s="87">
        <f t="shared" ref="K7:T7" si="1">$G7</f>
        <v>0</v>
      </c>
      <c r="L7" s="87">
        <f t="shared" si="1"/>
        <v>0</v>
      </c>
      <c r="M7" s="87">
        <f t="shared" si="1"/>
        <v>0</v>
      </c>
      <c r="N7" s="87">
        <f t="shared" si="1"/>
        <v>0</v>
      </c>
      <c r="O7" s="87">
        <f t="shared" si="1"/>
        <v>0</v>
      </c>
      <c r="P7" s="87">
        <f t="shared" si="1"/>
        <v>0</v>
      </c>
      <c r="Q7" s="87">
        <f t="shared" si="1"/>
        <v>0</v>
      </c>
      <c r="R7" s="87">
        <f t="shared" si="1"/>
        <v>0</v>
      </c>
      <c r="S7" s="87">
        <f t="shared" si="1"/>
        <v>0</v>
      </c>
      <c r="T7" s="87">
        <f t="shared" si="1"/>
        <v>0</v>
      </c>
      <c r="U7" s="1" t="str">
        <f>ROUNDUP(G7,1)&amp;"%"</f>
        <v>0%</v>
      </c>
    </row>
    <row r="8" spans="3:21" x14ac:dyDescent="0.25">
      <c r="C8" s="5">
        <f>'si-1'!P4</f>
        <v>0</v>
      </c>
      <c r="D8" s="5">
        <v>19</v>
      </c>
      <c r="E8" s="5">
        <f t="shared" si="0"/>
        <v>0</v>
      </c>
    </row>
    <row r="9" spans="3:21" x14ac:dyDescent="0.25">
      <c r="C9" s="5">
        <f>'si-2'!O7</f>
        <v>0</v>
      </c>
      <c r="D9" s="5">
        <v>27</v>
      </c>
      <c r="E9" s="5">
        <f t="shared" si="0"/>
        <v>0</v>
      </c>
    </row>
    <row r="10" spans="3:21" x14ac:dyDescent="0.25">
      <c r="C10" s="5">
        <f>'si-3'!L9</f>
        <v>0</v>
      </c>
      <c r="D10" s="5">
        <v>29</v>
      </c>
      <c r="E10" s="5">
        <f t="shared" si="0"/>
        <v>0</v>
      </c>
    </row>
    <row r="11" spans="3:21" x14ac:dyDescent="0.25">
      <c r="C11" s="5">
        <f>'somme.si.ens 1'!L9</f>
        <v>0</v>
      </c>
      <c r="D11" s="5">
        <v>1</v>
      </c>
      <c r="E11" s="5">
        <f t="shared" si="0"/>
        <v>0</v>
      </c>
    </row>
    <row r="12" spans="3:21" x14ac:dyDescent="0.25">
      <c r="C12" s="5">
        <f>'somme.si.ens 2'!M9</f>
        <v>0</v>
      </c>
      <c r="D12" s="5">
        <v>3</v>
      </c>
      <c r="E12" s="5">
        <f t="shared" si="0"/>
        <v>0</v>
      </c>
    </row>
    <row r="13" spans="3:21" x14ac:dyDescent="0.25">
      <c r="C13" s="5">
        <f>'somme.si.ens 3'!R10</f>
        <v>0</v>
      </c>
      <c r="D13" s="5">
        <v>36</v>
      </c>
      <c r="E13" s="5">
        <f t="shared" si="0"/>
        <v>0</v>
      </c>
    </row>
    <row r="14" spans="3:21" x14ac:dyDescent="0.25">
      <c r="C14" s="5">
        <f>Recherchev!M8</f>
        <v>0</v>
      </c>
      <c r="D14" s="5">
        <v>1</v>
      </c>
      <c r="E14" s="5">
        <f t="shared" si="0"/>
        <v>0</v>
      </c>
    </row>
    <row r="15" spans="3:21" x14ac:dyDescent="0.25">
      <c r="C15" s="5">
        <f>Graphique!W7</f>
        <v>0</v>
      </c>
      <c r="D15" s="5">
        <v>1</v>
      </c>
      <c r="E15" s="5">
        <f t="shared" si="0"/>
        <v>0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conditionalFormatting sqref="K7">
    <cfRule type="colorScale" priority="1">
      <colorScale>
        <cfvo type="formula" val="0"/>
        <cfvo type="formula" val="10"/>
        <cfvo type="formula" val="100"/>
        <color theme="0"/>
        <color rgb="FF92D050"/>
        <color rgb="FF92D050"/>
      </colorScale>
    </cfRule>
  </conditionalFormatting>
  <conditionalFormatting sqref="L7">
    <cfRule type="colorScale" priority="2">
      <colorScale>
        <cfvo type="formula" val="0"/>
        <cfvo type="formula" val="10"/>
        <cfvo type="formula" val="20"/>
        <color theme="0"/>
        <color theme="0"/>
        <color rgb="FF92D050"/>
      </colorScale>
    </cfRule>
  </conditionalFormatting>
  <conditionalFormatting sqref="M7">
    <cfRule type="colorScale" priority="3">
      <colorScale>
        <cfvo type="formula" val="0"/>
        <cfvo type="formula" val="20"/>
        <cfvo type="formula" val="30"/>
        <color theme="0"/>
        <color theme="0"/>
        <color rgb="FF92D050"/>
      </colorScale>
    </cfRule>
  </conditionalFormatting>
  <conditionalFormatting sqref="N7">
    <cfRule type="colorScale" priority="4">
      <colorScale>
        <cfvo type="formula" val="0"/>
        <cfvo type="formula" val="30"/>
        <cfvo type="formula" val="40"/>
        <color theme="0"/>
        <color theme="0"/>
        <color rgb="FF92D050"/>
      </colorScale>
    </cfRule>
  </conditionalFormatting>
  <conditionalFormatting sqref="O7">
    <cfRule type="colorScale" priority="5">
      <colorScale>
        <cfvo type="formula" val="0"/>
        <cfvo type="formula" val="40"/>
        <cfvo type="formula" val="50"/>
        <color theme="0"/>
        <color theme="0"/>
        <color rgb="FF92D050"/>
      </colorScale>
    </cfRule>
  </conditionalFormatting>
  <conditionalFormatting sqref="P7">
    <cfRule type="colorScale" priority="6">
      <colorScale>
        <cfvo type="formula" val="0"/>
        <cfvo type="formula" val="50"/>
        <cfvo type="formula" val="60"/>
        <color theme="0"/>
        <color theme="0"/>
        <color rgb="FF92D050"/>
      </colorScale>
    </cfRule>
  </conditionalFormatting>
  <conditionalFormatting sqref="Q7">
    <cfRule type="colorScale" priority="7">
      <colorScale>
        <cfvo type="formula" val="0"/>
        <cfvo type="formula" val="60"/>
        <cfvo type="formula" val="70"/>
        <color theme="0"/>
        <color theme="0"/>
        <color rgb="FF92D050"/>
      </colorScale>
    </cfRule>
  </conditionalFormatting>
  <conditionalFormatting sqref="R7">
    <cfRule type="colorScale" priority="8">
      <colorScale>
        <cfvo type="formula" val="0"/>
        <cfvo type="formula" val="70"/>
        <cfvo type="formula" val="80"/>
        <color theme="0"/>
        <color theme="0"/>
        <color rgb="FF92D050"/>
      </colorScale>
    </cfRule>
  </conditionalFormatting>
  <conditionalFormatting sqref="S7">
    <cfRule type="colorScale" priority="9">
      <colorScale>
        <cfvo type="formula" val="0"/>
        <cfvo type="formula" val="80"/>
        <cfvo type="formula" val="90"/>
        <color theme="0"/>
        <color theme="0"/>
        <color rgb="FF92D050"/>
      </colorScale>
    </cfRule>
  </conditionalFormatting>
  <conditionalFormatting sqref="T7">
    <cfRule type="colorScale" priority="10">
      <colorScale>
        <cfvo type="formula" val="0"/>
        <cfvo type="formula" val="90"/>
        <cfvo type="formula" val="100"/>
        <color theme="0"/>
        <color theme="0"/>
        <color rgb="FF92D050"/>
      </colorScale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Z1000"/>
  <sheetViews>
    <sheetView showGridLines="0" workbookViewId="0"/>
  </sheetViews>
  <sheetFormatPr baseColWidth="10" defaultColWidth="12.625" defaultRowHeight="15" customHeight="1" x14ac:dyDescent="0.2"/>
  <cols>
    <col min="1" max="1" width="3.75" customWidth="1"/>
    <col min="2" max="2" width="8.625" customWidth="1"/>
    <col min="3" max="3" width="11.375" customWidth="1"/>
    <col min="4" max="4" width="5.75" customWidth="1"/>
    <col min="5" max="5" width="2" customWidth="1"/>
    <col min="6" max="7" width="10.125" customWidth="1"/>
    <col min="8" max="8" width="5.75" customWidth="1"/>
    <col min="9" max="9" width="10.125" customWidth="1"/>
    <col min="10" max="10" width="23.5" customWidth="1"/>
    <col min="11" max="11" width="1" customWidth="1"/>
    <col min="12" max="12" width="8" customWidth="1"/>
    <col min="13" max="13" width="4" customWidth="1"/>
    <col min="14" max="15" width="9.375" hidden="1" customWidth="1"/>
    <col min="16" max="16" width="10.125" hidden="1" customWidth="1"/>
    <col min="17" max="26" width="9.375" customWidth="1"/>
  </cols>
  <sheetData>
    <row r="2" spans="1:26" x14ac:dyDescent="0.25">
      <c r="A2" s="3"/>
      <c r="B2" s="4" t="s">
        <v>23</v>
      </c>
      <c r="C2" s="20"/>
      <c r="D2" s="20"/>
      <c r="E2" s="20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x14ac:dyDescent="0.25">
      <c r="B4" s="88" t="s">
        <v>24</v>
      </c>
      <c r="C4" s="89"/>
      <c r="D4" s="89"/>
      <c r="E4" s="89"/>
      <c r="F4" s="89"/>
      <c r="G4" s="89"/>
      <c r="H4" s="89"/>
      <c r="I4" s="89"/>
      <c r="J4" s="89"/>
      <c r="K4" s="13"/>
      <c r="L4" s="21" t="s">
        <v>25</v>
      </c>
      <c r="P4" s="5">
        <f>SUM(P7:P25)</f>
        <v>0</v>
      </c>
    </row>
    <row r="6" spans="1:26" x14ac:dyDescent="0.25">
      <c r="B6" s="90" t="s">
        <v>26</v>
      </c>
      <c r="C6" s="91"/>
      <c r="D6" s="22" t="s">
        <v>27</v>
      </c>
      <c r="F6" s="92" t="s">
        <v>28</v>
      </c>
      <c r="G6" s="93"/>
      <c r="H6" s="23" t="s">
        <v>27</v>
      </c>
      <c r="J6" s="24" t="s">
        <v>29</v>
      </c>
      <c r="K6" s="25"/>
    </row>
    <row r="7" spans="1:26" x14ac:dyDescent="0.25">
      <c r="B7" s="26" t="s">
        <v>30</v>
      </c>
      <c r="C7" s="26" t="s">
        <v>31</v>
      </c>
      <c r="D7" s="27">
        <v>9</v>
      </c>
      <c r="F7" s="26" t="s">
        <v>32</v>
      </c>
      <c r="G7" s="26" t="s">
        <v>33</v>
      </c>
      <c r="H7" s="27">
        <v>10</v>
      </c>
      <c r="J7" s="28"/>
      <c r="K7" s="29"/>
      <c r="L7" s="13"/>
      <c r="O7" s="13" t="str">
        <f t="shared" ref="O7:O25" si="0">IF($D7&gt;$H7,$C7&amp;" "&amp;$B7,IF($D7&lt;$H7,$G7&amp;" "&amp;$F7,"égalité"))</f>
        <v>Romain Boyer</v>
      </c>
      <c r="P7" s="5">
        <f t="shared" ref="P7:P25" si="1">IF(J7=O7,1,0)</f>
        <v>0</v>
      </c>
    </row>
    <row r="8" spans="1:26" x14ac:dyDescent="0.25">
      <c r="B8" s="30" t="s">
        <v>34</v>
      </c>
      <c r="C8" s="30" t="s">
        <v>35</v>
      </c>
      <c r="D8" s="31">
        <v>7</v>
      </c>
      <c r="F8" s="30" t="s">
        <v>36</v>
      </c>
      <c r="G8" s="30" t="s">
        <v>37</v>
      </c>
      <c r="H8" s="31">
        <v>7</v>
      </c>
      <c r="J8" s="28"/>
      <c r="K8" s="29"/>
      <c r="L8" s="13"/>
      <c r="O8" s="13" t="str">
        <f t="shared" si="0"/>
        <v>égalité</v>
      </c>
      <c r="P8" s="5">
        <f t="shared" si="1"/>
        <v>0</v>
      </c>
    </row>
    <row r="9" spans="1:26" x14ac:dyDescent="0.25">
      <c r="B9" s="26" t="s">
        <v>38</v>
      </c>
      <c r="C9" s="26" t="s">
        <v>39</v>
      </c>
      <c r="D9" s="27">
        <v>9</v>
      </c>
      <c r="F9" s="26" t="s">
        <v>40</v>
      </c>
      <c r="G9" s="26" t="s">
        <v>41</v>
      </c>
      <c r="H9" s="27">
        <v>1</v>
      </c>
      <c r="J9" s="28"/>
      <c r="K9" s="29"/>
      <c r="L9" s="13"/>
      <c r="O9" s="13" t="str">
        <f t="shared" si="0"/>
        <v>Agathe Sala</v>
      </c>
      <c r="P9" s="5">
        <f t="shared" si="1"/>
        <v>0</v>
      </c>
    </row>
    <row r="10" spans="1:26" x14ac:dyDescent="0.25">
      <c r="B10" s="30" t="s">
        <v>38</v>
      </c>
      <c r="C10" s="30" t="s">
        <v>42</v>
      </c>
      <c r="D10" s="31">
        <v>2</v>
      </c>
      <c r="F10" s="30" t="s">
        <v>43</v>
      </c>
      <c r="G10" s="30" t="s">
        <v>44</v>
      </c>
      <c r="H10" s="31">
        <v>8</v>
      </c>
      <c r="J10" s="28"/>
      <c r="K10" s="29"/>
      <c r="L10" s="13"/>
      <c r="O10" s="13" t="str">
        <f t="shared" si="0"/>
        <v>Victor Bernard</v>
      </c>
      <c r="P10" s="5">
        <f t="shared" si="1"/>
        <v>0</v>
      </c>
    </row>
    <row r="11" spans="1:26" x14ac:dyDescent="0.25">
      <c r="B11" s="26" t="s">
        <v>45</v>
      </c>
      <c r="C11" s="26" t="s">
        <v>46</v>
      </c>
      <c r="D11" s="27">
        <v>8</v>
      </c>
      <c r="F11" s="26" t="s">
        <v>47</v>
      </c>
      <c r="G11" s="26" t="s">
        <v>37</v>
      </c>
      <c r="H11" s="27">
        <v>5</v>
      </c>
      <c r="J11" s="28"/>
      <c r="K11" s="29"/>
      <c r="L11" s="13"/>
      <c r="O11" s="13" t="str">
        <f t="shared" si="0"/>
        <v>Delphine Planas</v>
      </c>
      <c r="P11" s="5">
        <f t="shared" si="1"/>
        <v>0</v>
      </c>
    </row>
    <row r="12" spans="1:26" x14ac:dyDescent="0.25">
      <c r="B12" s="30" t="s">
        <v>30</v>
      </c>
      <c r="C12" s="30" t="s">
        <v>48</v>
      </c>
      <c r="D12" s="31">
        <v>10</v>
      </c>
      <c r="F12" s="30" t="s">
        <v>49</v>
      </c>
      <c r="G12" s="30" t="s">
        <v>50</v>
      </c>
      <c r="H12" s="31">
        <v>8</v>
      </c>
      <c r="J12" s="28"/>
      <c r="K12" s="29"/>
      <c r="L12" s="13"/>
      <c r="O12" s="13" t="str">
        <f t="shared" si="0"/>
        <v>Jean Sola</v>
      </c>
      <c r="P12" s="5">
        <f t="shared" si="1"/>
        <v>0</v>
      </c>
    </row>
    <row r="13" spans="1:26" x14ac:dyDescent="0.25">
      <c r="B13" s="26" t="s">
        <v>51</v>
      </c>
      <c r="C13" s="26" t="s">
        <v>52</v>
      </c>
      <c r="D13" s="27">
        <v>2</v>
      </c>
      <c r="F13" s="26" t="s">
        <v>53</v>
      </c>
      <c r="G13" s="26" t="s">
        <v>54</v>
      </c>
      <c r="H13" s="27">
        <v>1</v>
      </c>
      <c r="J13" s="28"/>
      <c r="K13" s="29"/>
      <c r="L13" s="13"/>
      <c r="O13" s="13" t="str">
        <f t="shared" si="0"/>
        <v>Serigne Simon</v>
      </c>
      <c r="P13" s="5">
        <f t="shared" si="1"/>
        <v>0</v>
      </c>
    </row>
    <row r="14" spans="1:26" x14ac:dyDescent="0.25">
      <c r="B14" s="30" t="s">
        <v>55</v>
      </c>
      <c r="C14" s="30" t="s">
        <v>56</v>
      </c>
      <c r="D14" s="31">
        <v>8</v>
      </c>
      <c r="F14" s="30" t="s">
        <v>57</v>
      </c>
      <c r="G14" s="30" t="s">
        <v>58</v>
      </c>
      <c r="H14" s="31">
        <v>6</v>
      </c>
      <c r="J14" s="28"/>
      <c r="K14" s="29"/>
      <c r="L14" s="13"/>
      <c r="O14" s="13" t="str">
        <f t="shared" si="0"/>
        <v>Guillaume Vila</v>
      </c>
      <c r="P14" s="5">
        <f t="shared" si="1"/>
        <v>0</v>
      </c>
    </row>
    <row r="15" spans="1:26" x14ac:dyDescent="0.25">
      <c r="B15" s="26" t="s">
        <v>59</v>
      </c>
      <c r="C15" s="26" t="s">
        <v>60</v>
      </c>
      <c r="D15" s="27">
        <v>6</v>
      </c>
      <c r="F15" s="26" t="s">
        <v>61</v>
      </c>
      <c r="G15" s="26" t="s">
        <v>62</v>
      </c>
      <c r="H15" s="27">
        <v>8</v>
      </c>
      <c r="J15" s="28"/>
      <c r="K15" s="29"/>
      <c r="L15" s="13"/>
      <c r="O15" s="13" t="str">
        <f t="shared" si="0"/>
        <v>Pierre Brunet</v>
      </c>
      <c r="P15" s="5">
        <f t="shared" si="1"/>
        <v>0</v>
      </c>
    </row>
    <row r="16" spans="1:26" x14ac:dyDescent="0.25">
      <c r="B16" s="30" t="s">
        <v>58</v>
      </c>
      <c r="C16" s="30" t="s">
        <v>63</v>
      </c>
      <c r="D16" s="31">
        <v>1</v>
      </c>
      <c r="F16" s="30" t="s">
        <v>64</v>
      </c>
      <c r="G16" s="30" t="s">
        <v>65</v>
      </c>
      <c r="H16" s="31">
        <v>9</v>
      </c>
      <c r="J16" s="28"/>
      <c r="K16" s="29"/>
      <c r="L16" s="13"/>
      <c r="O16" s="13" t="str">
        <f t="shared" si="0"/>
        <v>Rodolphe Bonnet</v>
      </c>
      <c r="P16" s="5">
        <f t="shared" si="1"/>
        <v>0</v>
      </c>
    </row>
    <row r="17" spans="2:16" x14ac:dyDescent="0.25">
      <c r="B17" s="26" t="s">
        <v>66</v>
      </c>
      <c r="C17" s="26" t="s">
        <v>67</v>
      </c>
      <c r="D17" s="27">
        <v>5</v>
      </c>
      <c r="F17" s="26" t="s">
        <v>68</v>
      </c>
      <c r="G17" s="26" t="s">
        <v>69</v>
      </c>
      <c r="H17" s="27">
        <v>7</v>
      </c>
      <c r="J17" s="28"/>
      <c r="K17" s="29"/>
      <c r="L17" s="13"/>
      <c r="O17" s="13" t="str">
        <f t="shared" si="0"/>
        <v>Davina Pujol</v>
      </c>
      <c r="P17" s="5">
        <f t="shared" si="1"/>
        <v>0</v>
      </c>
    </row>
    <row r="18" spans="2:16" x14ac:dyDescent="0.25">
      <c r="B18" s="30" t="s">
        <v>70</v>
      </c>
      <c r="C18" s="30" t="s">
        <v>71</v>
      </c>
      <c r="D18" s="31">
        <v>7</v>
      </c>
      <c r="F18" s="30" t="s">
        <v>72</v>
      </c>
      <c r="G18" s="30" t="s">
        <v>73</v>
      </c>
      <c r="H18" s="31">
        <v>9</v>
      </c>
      <c r="J18" s="28"/>
      <c r="K18" s="29"/>
      <c r="L18" s="13"/>
      <c r="O18" s="13" t="str">
        <f t="shared" si="0"/>
        <v>Claire Bousquet</v>
      </c>
      <c r="P18" s="5">
        <f t="shared" si="1"/>
        <v>0</v>
      </c>
    </row>
    <row r="19" spans="2:16" x14ac:dyDescent="0.25">
      <c r="B19" s="26" t="s">
        <v>74</v>
      </c>
      <c r="C19" s="26" t="s">
        <v>58</v>
      </c>
      <c r="D19" s="27">
        <v>9</v>
      </c>
      <c r="F19" s="26" t="s">
        <v>75</v>
      </c>
      <c r="G19" s="26" t="s">
        <v>76</v>
      </c>
      <c r="H19" s="27">
        <v>5</v>
      </c>
      <c r="J19" s="28"/>
      <c r="K19" s="29"/>
      <c r="L19" s="13"/>
      <c r="O19" s="13" t="str">
        <f t="shared" si="0"/>
        <v>Mathieu Fons</v>
      </c>
      <c r="P19" s="5">
        <f t="shared" si="1"/>
        <v>0</v>
      </c>
    </row>
    <row r="20" spans="2:16" x14ac:dyDescent="0.25">
      <c r="B20" s="30" t="s">
        <v>77</v>
      </c>
      <c r="C20" s="30" t="s">
        <v>78</v>
      </c>
      <c r="D20" s="31">
        <v>1</v>
      </c>
      <c r="F20" s="30" t="s">
        <v>79</v>
      </c>
      <c r="G20" s="30" t="s">
        <v>80</v>
      </c>
      <c r="H20" s="31">
        <v>4</v>
      </c>
      <c r="J20" s="28"/>
      <c r="K20" s="29"/>
      <c r="L20" s="13"/>
      <c r="O20" s="13" t="str">
        <f t="shared" si="0"/>
        <v>Florence Fabre</v>
      </c>
      <c r="P20" s="5">
        <f t="shared" si="1"/>
        <v>0</v>
      </c>
    </row>
    <row r="21" spans="2:16" ht="15.75" customHeight="1" x14ac:dyDescent="0.25">
      <c r="B21" s="26" t="s">
        <v>81</v>
      </c>
      <c r="C21" s="26" t="s">
        <v>46</v>
      </c>
      <c r="D21" s="27">
        <v>8</v>
      </c>
      <c r="F21" s="26" t="s">
        <v>82</v>
      </c>
      <c r="G21" s="26" t="s">
        <v>83</v>
      </c>
      <c r="H21" s="27">
        <v>10</v>
      </c>
      <c r="J21" s="28"/>
      <c r="K21" s="29"/>
      <c r="L21" s="13"/>
      <c r="O21" s="13" t="str">
        <f t="shared" si="0"/>
        <v>Cyrille Raynaud</v>
      </c>
      <c r="P21" s="5">
        <f t="shared" si="1"/>
        <v>0</v>
      </c>
    </row>
    <row r="22" spans="2:16" ht="15.75" customHeight="1" x14ac:dyDescent="0.25">
      <c r="B22" s="30" t="s">
        <v>84</v>
      </c>
      <c r="C22" s="30" t="s">
        <v>65</v>
      </c>
      <c r="D22" s="31">
        <v>5</v>
      </c>
      <c r="F22" s="30" t="s">
        <v>85</v>
      </c>
      <c r="G22" s="30" t="s">
        <v>86</v>
      </c>
      <c r="H22" s="31">
        <v>2</v>
      </c>
      <c r="J22" s="28"/>
      <c r="K22" s="29"/>
      <c r="L22" s="13"/>
      <c r="O22" s="13" t="str">
        <f t="shared" si="0"/>
        <v>Rodolphe Julia</v>
      </c>
      <c r="P22" s="5">
        <f t="shared" si="1"/>
        <v>0</v>
      </c>
    </row>
    <row r="23" spans="2:16" ht="15.75" customHeight="1" x14ac:dyDescent="0.25">
      <c r="B23" s="26" t="s">
        <v>87</v>
      </c>
      <c r="C23" s="26" t="s">
        <v>88</v>
      </c>
      <c r="D23" s="27">
        <v>5</v>
      </c>
      <c r="F23" s="26" t="s">
        <v>70</v>
      </c>
      <c r="G23" s="26" t="s">
        <v>89</v>
      </c>
      <c r="H23" s="27">
        <v>4</v>
      </c>
      <c r="J23" s="28"/>
      <c r="K23" s="29"/>
      <c r="L23" s="13"/>
      <c r="O23" s="13" t="str">
        <f t="shared" si="0"/>
        <v>Lucie Diaz</v>
      </c>
      <c r="P23" s="5">
        <f t="shared" si="1"/>
        <v>0</v>
      </c>
    </row>
    <row r="24" spans="2:16" ht="15.75" customHeight="1" x14ac:dyDescent="0.25">
      <c r="B24" s="30" t="s">
        <v>90</v>
      </c>
      <c r="C24" s="30" t="s">
        <v>91</v>
      </c>
      <c r="D24" s="31">
        <v>1</v>
      </c>
      <c r="F24" s="30" t="s">
        <v>92</v>
      </c>
      <c r="G24" s="30" t="s">
        <v>93</v>
      </c>
      <c r="H24" s="31">
        <v>5</v>
      </c>
      <c r="J24" s="28"/>
      <c r="K24" s="29"/>
      <c r="L24" s="13"/>
      <c r="O24" s="13" t="str">
        <f t="shared" si="0"/>
        <v>Charley Gil</v>
      </c>
      <c r="P24" s="5">
        <f t="shared" si="1"/>
        <v>0</v>
      </c>
    </row>
    <row r="25" spans="2:16" ht="15.75" customHeight="1" x14ac:dyDescent="0.25">
      <c r="B25" s="26" t="s">
        <v>34</v>
      </c>
      <c r="C25" s="26" t="s">
        <v>35</v>
      </c>
      <c r="D25" s="27">
        <v>2</v>
      </c>
      <c r="F25" s="26" t="s">
        <v>94</v>
      </c>
      <c r="G25" s="26" t="s">
        <v>95</v>
      </c>
      <c r="H25" s="27">
        <v>8</v>
      </c>
      <c r="J25" s="28"/>
      <c r="K25" s="29"/>
      <c r="L25" s="13"/>
      <c r="O25" s="13" t="str">
        <f t="shared" si="0"/>
        <v>Charles Bataille</v>
      </c>
      <c r="P25" s="5">
        <f t="shared" si="1"/>
        <v>0</v>
      </c>
    </row>
    <row r="26" spans="2:16" ht="15.75" customHeight="1" x14ac:dyDescent="0.2"/>
    <row r="27" spans="2:16" ht="15.75" customHeight="1" x14ac:dyDescent="0.2"/>
    <row r="28" spans="2:16" ht="15.75" customHeight="1" x14ac:dyDescent="0.2"/>
    <row r="29" spans="2:16" ht="15.75" customHeight="1" x14ac:dyDescent="0.2"/>
    <row r="30" spans="2:16" ht="15.75" customHeight="1" x14ac:dyDescent="0.2"/>
    <row r="31" spans="2:16" ht="15.75" customHeight="1" x14ac:dyDescent="0.2"/>
    <row r="32" spans="2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B4:J4"/>
    <mergeCell ref="B6:C6"/>
    <mergeCell ref="F6:G6"/>
  </mergeCells>
  <conditionalFormatting sqref="K7:K25">
    <cfRule type="expression" dxfId="8" priority="1">
      <formula>$J7=$O7</formula>
    </cfRule>
  </conditionalFormatting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2:Z1000"/>
  <sheetViews>
    <sheetView showGridLines="0" workbookViewId="0"/>
  </sheetViews>
  <sheetFormatPr baseColWidth="10" defaultColWidth="12.625" defaultRowHeight="15" customHeight="1" x14ac:dyDescent="0.2"/>
  <cols>
    <col min="1" max="1" width="3.125" customWidth="1"/>
    <col min="2" max="2" width="10.625" customWidth="1"/>
    <col min="3" max="3" width="11" customWidth="1"/>
    <col min="4" max="4" width="7.625" customWidth="1"/>
    <col min="5" max="5" width="8" customWidth="1"/>
    <col min="6" max="6" width="1" customWidth="1"/>
    <col min="7" max="8" width="10.125" customWidth="1"/>
    <col min="9" max="9" width="5.75" customWidth="1"/>
    <col min="10" max="10" width="10.125" customWidth="1"/>
    <col min="11" max="11" width="17.375" customWidth="1"/>
    <col min="12" max="12" width="3.875" customWidth="1"/>
    <col min="13" max="15" width="10.125" hidden="1" customWidth="1"/>
    <col min="16" max="26" width="9.375" customWidth="1"/>
  </cols>
  <sheetData>
    <row r="2" spans="1:26" x14ac:dyDescent="0.25">
      <c r="A2" s="3"/>
      <c r="B2" s="4" t="s">
        <v>96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x14ac:dyDescent="0.25">
      <c r="C4" s="94" t="s">
        <v>97</v>
      </c>
      <c r="D4" s="89"/>
      <c r="E4" s="89"/>
      <c r="F4" s="89"/>
      <c r="G4" s="89"/>
      <c r="H4" s="89"/>
      <c r="I4" s="89"/>
      <c r="J4" s="89"/>
      <c r="K4" s="89"/>
      <c r="L4" s="6"/>
    </row>
    <row r="5" spans="1:26" x14ac:dyDescent="0.25">
      <c r="C5" s="6" t="s">
        <v>98</v>
      </c>
      <c r="D5" s="6"/>
      <c r="E5" s="6"/>
      <c r="F5" s="6"/>
      <c r="G5" s="6"/>
      <c r="H5" s="6"/>
      <c r="I5" s="6"/>
      <c r="J5" s="6"/>
      <c r="K5" s="6"/>
      <c r="L5" s="6"/>
    </row>
    <row r="7" spans="1:26" x14ac:dyDescent="0.25">
      <c r="C7" s="32" t="s">
        <v>99</v>
      </c>
      <c r="D7" s="33" t="s">
        <v>100</v>
      </c>
      <c r="E7" s="34" t="s">
        <v>101</v>
      </c>
      <c r="I7" s="90" t="s">
        <v>100</v>
      </c>
      <c r="J7" s="91"/>
      <c r="K7" s="35" t="s">
        <v>102</v>
      </c>
      <c r="O7" s="5">
        <f>SUM(O8:O34)</f>
        <v>0</v>
      </c>
    </row>
    <row r="8" spans="1:26" x14ac:dyDescent="0.25">
      <c r="C8" s="26" t="s">
        <v>44</v>
      </c>
      <c r="D8" s="36">
        <v>74</v>
      </c>
      <c r="E8" s="37"/>
      <c r="F8" s="38"/>
      <c r="I8" s="39"/>
      <c r="J8" s="39">
        <v>10</v>
      </c>
      <c r="K8" s="40">
        <v>0</v>
      </c>
      <c r="N8" s="41">
        <f t="shared" ref="N8:N34" si="0">IF(D8&gt;=I$10,K$10,IF(D8&gt;J$8,K$9,K$8))</f>
        <v>10</v>
      </c>
      <c r="O8" s="5">
        <f t="shared" ref="O8:O34" si="1">IF(AND( _xlfn.ISFORMULA(E8),E8=N8),1,0)</f>
        <v>0</v>
      </c>
    </row>
    <row r="9" spans="1:26" x14ac:dyDescent="0.25">
      <c r="C9" s="30" t="s">
        <v>103</v>
      </c>
      <c r="D9" s="42">
        <v>76</v>
      </c>
      <c r="E9" s="37"/>
      <c r="F9" s="38"/>
      <c r="I9" s="43">
        <v>11</v>
      </c>
      <c r="J9" s="43">
        <v>69</v>
      </c>
      <c r="K9" s="44">
        <v>20</v>
      </c>
      <c r="N9" s="41">
        <f t="shared" si="0"/>
        <v>10</v>
      </c>
      <c r="O9" s="5">
        <f t="shared" si="1"/>
        <v>0</v>
      </c>
    </row>
    <row r="10" spans="1:26" x14ac:dyDescent="0.25">
      <c r="C10" s="26" t="s">
        <v>73</v>
      </c>
      <c r="D10" s="36">
        <v>7</v>
      </c>
      <c r="E10" s="37"/>
      <c r="F10" s="38"/>
      <c r="I10" s="43">
        <v>70</v>
      </c>
      <c r="J10" s="43"/>
      <c r="K10" s="44">
        <v>10</v>
      </c>
      <c r="N10" s="41">
        <f t="shared" si="0"/>
        <v>0</v>
      </c>
      <c r="O10" s="5">
        <f t="shared" si="1"/>
        <v>0</v>
      </c>
    </row>
    <row r="11" spans="1:26" x14ac:dyDescent="0.25">
      <c r="C11" s="30" t="s">
        <v>48</v>
      </c>
      <c r="D11" s="42">
        <v>45</v>
      </c>
      <c r="E11" s="37"/>
      <c r="F11" s="38"/>
      <c r="N11" s="41">
        <f t="shared" si="0"/>
        <v>20</v>
      </c>
      <c r="O11" s="5">
        <f t="shared" si="1"/>
        <v>0</v>
      </c>
    </row>
    <row r="12" spans="1:26" x14ac:dyDescent="0.25">
      <c r="C12" s="26" t="s">
        <v>104</v>
      </c>
      <c r="D12" s="36">
        <v>84</v>
      </c>
      <c r="E12" s="37"/>
      <c r="F12" s="38"/>
      <c r="N12" s="41">
        <f t="shared" si="0"/>
        <v>10</v>
      </c>
      <c r="O12" s="5">
        <f t="shared" si="1"/>
        <v>0</v>
      </c>
    </row>
    <row r="13" spans="1:26" x14ac:dyDescent="0.25">
      <c r="C13" s="30" t="s">
        <v>86</v>
      </c>
      <c r="D13" s="42">
        <v>5</v>
      </c>
      <c r="E13" s="37"/>
      <c r="F13" s="38"/>
      <c r="N13" s="41">
        <f t="shared" si="0"/>
        <v>0</v>
      </c>
      <c r="O13" s="5">
        <f t="shared" si="1"/>
        <v>0</v>
      </c>
    </row>
    <row r="14" spans="1:26" x14ac:dyDescent="0.25">
      <c r="C14" s="26" t="s">
        <v>105</v>
      </c>
      <c r="D14" s="36">
        <v>89</v>
      </c>
      <c r="E14" s="37"/>
      <c r="F14" s="38"/>
      <c r="N14" s="41">
        <f t="shared" si="0"/>
        <v>10</v>
      </c>
      <c r="O14" s="5">
        <f t="shared" si="1"/>
        <v>0</v>
      </c>
    </row>
    <row r="15" spans="1:26" x14ac:dyDescent="0.25">
      <c r="C15" s="30" t="s">
        <v>42</v>
      </c>
      <c r="D15" s="42">
        <v>6</v>
      </c>
      <c r="E15" s="37"/>
      <c r="F15" s="38"/>
      <c r="N15" s="41">
        <f t="shared" si="0"/>
        <v>0</v>
      </c>
      <c r="O15" s="5">
        <f t="shared" si="1"/>
        <v>0</v>
      </c>
    </row>
    <row r="16" spans="1:26" x14ac:dyDescent="0.25">
      <c r="C16" s="26" t="s">
        <v>48</v>
      </c>
      <c r="D16" s="36">
        <v>60</v>
      </c>
      <c r="E16" s="37"/>
      <c r="F16" s="38"/>
      <c r="N16" s="41">
        <f t="shared" si="0"/>
        <v>20</v>
      </c>
      <c r="O16" s="5">
        <f t="shared" si="1"/>
        <v>0</v>
      </c>
    </row>
    <row r="17" spans="3:15" x14ac:dyDescent="0.25">
      <c r="C17" s="30" t="s">
        <v>37</v>
      </c>
      <c r="D17" s="42">
        <v>8</v>
      </c>
      <c r="E17" s="37"/>
      <c r="F17" s="38"/>
      <c r="N17" s="41">
        <f t="shared" si="0"/>
        <v>0</v>
      </c>
      <c r="O17" s="5">
        <f t="shared" si="1"/>
        <v>0</v>
      </c>
    </row>
    <row r="18" spans="3:15" x14ac:dyDescent="0.25">
      <c r="C18" s="26" t="s">
        <v>104</v>
      </c>
      <c r="D18" s="36">
        <v>13</v>
      </c>
      <c r="E18" s="37"/>
      <c r="F18" s="38"/>
      <c r="N18" s="41">
        <f t="shared" si="0"/>
        <v>20</v>
      </c>
      <c r="O18" s="5">
        <f t="shared" si="1"/>
        <v>0</v>
      </c>
    </row>
    <row r="19" spans="3:15" x14ac:dyDescent="0.25">
      <c r="C19" s="30" t="s">
        <v>39</v>
      </c>
      <c r="D19" s="42">
        <v>5</v>
      </c>
      <c r="E19" s="37"/>
      <c r="F19" s="38"/>
      <c r="N19" s="41">
        <f t="shared" si="0"/>
        <v>0</v>
      </c>
      <c r="O19" s="5">
        <f t="shared" si="1"/>
        <v>0</v>
      </c>
    </row>
    <row r="20" spans="3:15" x14ac:dyDescent="0.25">
      <c r="C20" s="26" t="s">
        <v>106</v>
      </c>
      <c r="D20" s="36">
        <v>64</v>
      </c>
      <c r="E20" s="37"/>
      <c r="F20" s="38"/>
      <c r="N20" s="41">
        <f t="shared" si="0"/>
        <v>20</v>
      </c>
      <c r="O20" s="5">
        <f t="shared" si="1"/>
        <v>0</v>
      </c>
    </row>
    <row r="21" spans="3:15" ht="15.75" customHeight="1" x14ac:dyDescent="0.25">
      <c r="C21" s="30" t="s">
        <v>107</v>
      </c>
      <c r="D21" s="42">
        <v>32</v>
      </c>
      <c r="E21" s="37"/>
      <c r="F21" s="38"/>
      <c r="N21" s="41">
        <f t="shared" si="0"/>
        <v>20</v>
      </c>
      <c r="O21" s="5">
        <f t="shared" si="1"/>
        <v>0</v>
      </c>
    </row>
    <row r="22" spans="3:15" ht="15.75" customHeight="1" x14ac:dyDescent="0.25">
      <c r="C22" s="26" t="s">
        <v>67</v>
      </c>
      <c r="D22" s="36">
        <v>11</v>
      </c>
      <c r="E22" s="37"/>
      <c r="F22" s="38"/>
      <c r="N22" s="41">
        <f t="shared" si="0"/>
        <v>20</v>
      </c>
      <c r="O22" s="5">
        <f t="shared" si="1"/>
        <v>0</v>
      </c>
    </row>
    <row r="23" spans="3:15" ht="15.75" customHeight="1" x14ac:dyDescent="0.25">
      <c r="C23" s="30" t="s">
        <v>108</v>
      </c>
      <c r="D23" s="42">
        <v>8</v>
      </c>
      <c r="E23" s="37"/>
      <c r="F23" s="38"/>
      <c r="N23" s="41">
        <f t="shared" si="0"/>
        <v>0</v>
      </c>
      <c r="O23" s="5">
        <f t="shared" si="1"/>
        <v>0</v>
      </c>
    </row>
    <row r="24" spans="3:15" ht="15.75" customHeight="1" x14ac:dyDescent="0.25">
      <c r="C24" s="26" t="s">
        <v>37</v>
      </c>
      <c r="D24" s="36">
        <v>6</v>
      </c>
      <c r="E24" s="37"/>
      <c r="F24" s="38"/>
      <c r="N24" s="41">
        <f t="shared" si="0"/>
        <v>0</v>
      </c>
      <c r="O24" s="5">
        <f t="shared" si="1"/>
        <v>0</v>
      </c>
    </row>
    <row r="25" spans="3:15" ht="15.75" customHeight="1" x14ac:dyDescent="0.25">
      <c r="C25" s="30" t="s">
        <v>109</v>
      </c>
      <c r="D25" s="42">
        <v>36</v>
      </c>
      <c r="E25" s="37"/>
      <c r="F25" s="38"/>
      <c r="N25" s="41">
        <f t="shared" si="0"/>
        <v>20</v>
      </c>
      <c r="O25" s="5">
        <f t="shared" si="1"/>
        <v>0</v>
      </c>
    </row>
    <row r="26" spans="3:15" ht="15.75" customHeight="1" x14ac:dyDescent="0.25">
      <c r="C26" s="26" t="s">
        <v>110</v>
      </c>
      <c r="D26" s="36">
        <v>74</v>
      </c>
      <c r="E26" s="37"/>
      <c r="F26" s="38"/>
      <c r="N26" s="41">
        <f t="shared" si="0"/>
        <v>10</v>
      </c>
      <c r="O26" s="5">
        <f t="shared" si="1"/>
        <v>0</v>
      </c>
    </row>
    <row r="27" spans="3:15" ht="15.75" customHeight="1" x14ac:dyDescent="0.25">
      <c r="C27" s="30" t="s">
        <v>54</v>
      </c>
      <c r="D27" s="42">
        <v>21</v>
      </c>
      <c r="E27" s="37"/>
      <c r="F27" s="38"/>
      <c r="N27" s="41">
        <f t="shared" si="0"/>
        <v>20</v>
      </c>
      <c r="O27" s="5">
        <f t="shared" si="1"/>
        <v>0</v>
      </c>
    </row>
    <row r="28" spans="3:15" ht="15.75" customHeight="1" x14ac:dyDescent="0.25">
      <c r="C28" s="26" t="s">
        <v>76</v>
      </c>
      <c r="D28" s="36">
        <v>17</v>
      </c>
      <c r="E28" s="37"/>
      <c r="F28" s="38"/>
      <c r="N28" s="41">
        <f t="shared" si="0"/>
        <v>20</v>
      </c>
      <c r="O28" s="5">
        <f t="shared" si="1"/>
        <v>0</v>
      </c>
    </row>
    <row r="29" spans="3:15" ht="15.75" customHeight="1" x14ac:dyDescent="0.25">
      <c r="C29" s="30" t="s">
        <v>67</v>
      </c>
      <c r="D29" s="42">
        <v>10</v>
      </c>
      <c r="E29" s="37"/>
      <c r="F29" s="38"/>
      <c r="N29" s="41">
        <f t="shared" si="0"/>
        <v>0</v>
      </c>
      <c r="O29" s="5">
        <f t="shared" si="1"/>
        <v>0</v>
      </c>
    </row>
    <row r="30" spans="3:15" ht="15.75" customHeight="1" x14ac:dyDescent="0.25">
      <c r="C30" s="26" t="s">
        <v>41</v>
      </c>
      <c r="D30" s="36">
        <v>28</v>
      </c>
      <c r="E30" s="37"/>
      <c r="F30" s="38"/>
      <c r="N30" s="41">
        <f t="shared" si="0"/>
        <v>20</v>
      </c>
      <c r="O30" s="5">
        <f t="shared" si="1"/>
        <v>0</v>
      </c>
    </row>
    <row r="31" spans="3:15" ht="15.75" customHeight="1" x14ac:dyDescent="0.25">
      <c r="C31" s="30" t="s">
        <v>111</v>
      </c>
      <c r="D31" s="42">
        <v>88</v>
      </c>
      <c r="E31" s="37"/>
      <c r="F31" s="38"/>
      <c r="N31" s="41">
        <f t="shared" si="0"/>
        <v>10</v>
      </c>
      <c r="O31" s="5">
        <f t="shared" si="1"/>
        <v>0</v>
      </c>
    </row>
    <row r="32" spans="3:15" ht="15.75" customHeight="1" x14ac:dyDescent="0.25">
      <c r="C32" s="26" t="s">
        <v>112</v>
      </c>
      <c r="D32" s="36">
        <v>48</v>
      </c>
      <c r="E32" s="37"/>
      <c r="F32" s="38"/>
      <c r="N32" s="41">
        <f t="shared" si="0"/>
        <v>20</v>
      </c>
      <c r="O32" s="5">
        <f t="shared" si="1"/>
        <v>0</v>
      </c>
    </row>
    <row r="33" spans="3:15" ht="15.75" customHeight="1" x14ac:dyDescent="0.25">
      <c r="C33" s="30" t="s">
        <v>46</v>
      </c>
      <c r="D33" s="42">
        <v>2</v>
      </c>
      <c r="E33" s="37"/>
      <c r="F33" s="38"/>
      <c r="N33" s="41">
        <f t="shared" si="0"/>
        <v>0</v>
      </c>
      <c r="O33" s="5">
        <f t="shared" si="1"/>
        <v>0</v>
      </c>
    </row>
    <row r="34" spans="3:15" ht="15.75" customHeight="1" x14ac:dyDescent="0.25">
      <c r="C34" s="26" t="s">
        <v>113</v>
      </c>
      <c r="D34" s="36">
        <v>71</v>
      </c>
      <c r="E34" s="37"/>
      <c r="F34" s="38"/>
      <c r="N34" s="41">
        <f t="shared" si="0"/>
        <v>10</v>
      </c>
      <c r="O34" s="5">
        <f t="shared" si="1"/>
        <v>0</v>
      </c>
    </row>
    <row r="35" spans="3:15" ht="15.75" customHeight="1" x14ac:dyDescent="0.25">
      <c r="F35" s="6"/>
    </row>
    <row r="36" spans="3:15" ht="15.75" customHeight="1" x14ac:dyDescent="0.2"/>
    <row r="37" spans="3:15" ht="15.75" customHeight="1" x14ac:dyDescent="0.2"/>
    <row r="38" spans="3:15" ht="15.75" customHeight="1" x14ac:dyDescent="0.2"/>
    <row r="39" spans="3:15" ht="15.75" customHeight="1" x14ac:dyDescent="0.2"/>
    <row r="40" spans="3:15" ht="15.75" customHeight="1" x14ac:dyDescent="0.2"/>
    <row r="41" spans="3:15" ht="15.75" customHeight="1" x14ac:dyDescent="0.2"/>
    <row r="42" spans="3:15" ht="15.75" customHeight="1" x14ac:dyDescent="0.2"/>
    <row r="43" spans="3:15" ht="15.75" customHeight="1" x14ac:dyDescent="0.2"/>
    <row r="44" spans="3:15" ht="15.75" customHeight="1" x14ac:dyDescent="0.2"/>
    <row r="45" spans="3:15" ht="15.75" customHeight="1" x14ac:dyDescent="0.2"/>
    <row r="46" spans="3:15" ht="15.75" customHeight="1" x14ac:dyDescent="0.2"/>
    <row r="47" spans="3:15" ht="15.75" customHeight="1" x14ac:dyDescent="0.2"/>
    <row r="48" spans="3:1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">
    <mergeCell ref="C4:K4"/>
    <mergeCell ref="I7:J7"/>
  </mergeCells>
  <conditionalFormatting sqref="F8:F34">
    <cfRule type="expression" dxfId="7" priority="1">
      <formula>AND(_xludf.ISFORMULA($E8),$E8=$N8)</formula>
    </cfRule>
  </conditionalFormatting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2:Z1000"/>
  <sheetViews>
    <sheetView showGridLines="0" workbookViewId="0"/>
  </sheetViews>
  <sheetFormatPr baseColWidth="10" defaultColWidth="12.625" defaultRowHeight="15" customHeight="1" x14ac:dyDescent="0.2"/>
  <cols>
    <col min="1" max="1" width="3.25" customWidth="1"/>
    <col min="2" max="2" width="10.125" customWidth="1"/>
    <col min="3" max="3" width="11" customWidth="1"/>
    <col min="4" max="7" width="10.125" customWidth="1"/>
    <col min="8" max="8" width="1" customWidth="1"/>
    <col min="9" max="9" width="4.5" customWidth="1"/>
    <col min="10" max="12" width="9.375" hidden="1" customWidth="1"/>
    <col min="13" max="26" width="9.375" customWidth="1"/>
  </cols>
  <sheetData>
    <row r="2" spans="1:26" x14ac:dyDescent="0.25">
      <c r="A2" s="3"/>
      <c r="B2" s="4" t="s">
        <v>114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x14ac:dyDescent="0.25">
      <c r="B4" s="94" t="s">
        <v>115</v>
      </c>
      <c r="C4" s="89"/>
      <c r="D4" s="89"/>
      <c r="E4" s="89"/>
      <c r="F4" s="89"/>
      <c r="G4" s="89"/>
      <c r="H4" s="6"/>
      <c r="I4" s="6"/>
    </row>
    <row r="5" spans="1:26" x14ac:dyDescent="0.25">
      <c r="B5" s="45" t="s">
        <v>116</v>
      </c>
      <c r="C5" s="6"/>
      <c r="D5" s="6"/>
      <c r="E5" s="6"/>
      <c r="F5" s="6"/>
      <c r="G5" s="6"/>
      <c r="H5" s="6"/>
      <c r="I5" s="6"/>
    </row>
    <row r="6" spans="1:26" x14ac:dyDescent="0.25">
      <c r="B6" s="45" t="s">
        <v>117</v>
      </c>
      <c r="C6" s="6"/>
      <c r="D6" s="6"/>
      <c r="E6" s="6"/>
      <c r="F6" s="6"/>
      <c r="G6" s="6"/>
      <c r="H6" s="6"/>
      <c r="I6" s="6"/>
    </row>
    <row r="7" spans="1:26" x14ac:dyDescent="0.25">
      <c r="B7" s="45" t="s">
        <v>118</v>
      </c>
      <c r="C7" s="6"/>
      <c r="D7" s="6"/>
      <c r="E7" s="6"/>
      <c r="F7" s="6"/>
      <c r="G7" s="6"/>
      <c r="H7" s="6"/>
      <c r="I7" s="6"/>
    </row>
    <row r="9" spans="1:26" x14ac:dyDescent="0.25">
      <c r="B9" s="46" t="s">
        <v>119</v>
      </c>
      <c r="C9" s="46" t="s">
        <v>99</v>
      </c>
      <c r="D9" s="22" t="s">
        <v>120</v>
      </c>
      <c r="E9" s="22" t="s">
        <v>121</v>
      </c>
      <c r="F9" s="22" t="s">
        <v>122</v>
      </c>
      <c r="G9" s="47" t="s">
        <v>123</v>
      </c>
      <c r="L9" s="5">
        <f>SUM(L10:L38)</f>
        <v>0</v>
      </c>
    </row>
    <row r="10" spans="1:26" x14ac:dyDescent="0.25">
      <c r="B10" s="30" t="s">
        <v>124</v>
      </c>
      <c r="C10" s="30" t="s">
        <v>95</v>
      </c>
      <c r="D10" s="31">
        <v>3</v>
      </c>
      <c r="E10" s="48">
        <v>164</v>
      </c>
      <c r="F10" s="42" t="s">
        <v>125</v>
      </c>
      <c r="G10" s="49"/>
      <c r="H10" s="50"/>
      <c r="K10" s="51">
        <f t="shared" ref="K10:K38" si="0">IF(OR(AND(D10&gt;1,F10="oui"),D10&gt;2),E10*0.8,E10)</f>
        <v>131.20000000000002</v>
      </c>
      <c r="L10" s="5">
        <f t="shared" ref="L10:L38" si="1">IF(G10=K10,1,0)</f>
        <v>0</v>
      </c>
    </row>
    <row r="11" spans="1:26" x14ac:dyDescent="0.25">
      <c r="B11" s="52" t="s">
        <v>126</v>
      </c>
      <c r="C11" s="52" t="s">
        <v>127</v>
      </c>
      <c r="D11" s="53">
        <v>4</v>
      </c>
      <c r="E11" s="54">
        <v>100</v>
      </c>
      <c r="F11" s="55" t="s">
        <v>125</v>
      </c>
      <c r="G11" s="49"/>
      <c r="H11" s="50"/>
      <c r="K11" s="51">
        <f t="shared" si="0"/>
        <v>80</v>
      </c>
      <c r="L11" s="5">
        <f t="shared" si="1"/>
        <v>0</v>
      </c>
    </row>
    <row r="12" spans="1:26" x14ac:dyDescent="0.25">
      <c r="B12" s="30" t="s">
        <v>128</v>
      </c>
      <c r="C12" s="30" t="s">
        <v>129</v>
      </c>
      <c r="D12" s="31">
        <v>4</v>
      </c>
      <c r="E12" s="48">
        <v>335</v>
      </c>
      <c r="F12" s="42" t="s">
        <v>125</v>
      </c>
      <c r="G12" s="49"/>
      <c r="H12" s="50"/>
      <c r="K12" s="51">
        <f t="shared" si="0"/>
        <v>268</v>
      </c>
      <c r="L12" s="5">
        <f t="shared" si="1"/>
        <v>0</v>
      </c>
    </row>
    <row r="13" spans="1:26" x14ac:dyDescent="0.25">
      <c r="B13" s="52" t="s">
        <v>43</v>
      </c>
      <c r="C13" s="52" t="s">
        <v>130</v>
      </c>
      <c r="D13" s="53">
        <v>1</v>
      </c>
      <c r="E13" s="54">
        <v>71</v>
      </c>
      <c r="F13" s="55" t="s">
        <v>125</v>
      </c>
      <c r="G13" s="49"/>
      <c r="H13" s="50"/>
      <c r="K13" s="51">
        <f t="shared" si="0"/>
        <v>71</v>
      </c>
      <c r="L13" s="5">
        <f t="shared" si="1"/>
        <v>0</v>
      </c>
    </row>
    <row r="14" spans="1:26" x14ac:dyDescent="0.25">
      <c r="B14" s="30" t="s">
        <v>124</v>
      </c>
      <c r="C14" s="30" t="s">
        <v>105</v>
      </c>
      <c r="D14" s="31">
        <v>3</v>
      </c>
      <c r="E14" s="48">
        <v>92</v>
      </c>
      <c r="F14" s="42" t="s">
        <v>125</v>
      </c>
      <c r="G14" s="49"/>
      <c r="H14" s="50"/>
      <c r="K14" s="51">
        <f t="shared" si="0"/>
        <v>73.600000000000009</v>
      </c>
      <c r="L14" s="5">
        <f t="shared" si="1"/>
        <v>0</v>
      </c>
    </row>
    <row r="15" spans="1:26" x14ac:dyDescent="0.25">
      <c r="B15" s="52" t="s">
        <v>131</v>
      </c>
      <c r="C15" s="52" t="s">
        <v>112</v>
      </c>
      <c r="D15" s="53">
        <v>4</v>
      </c>
      <c r="E15" s="54">
        <v>171</v>
      </c>
      <c r="F15" s="55" t="s">
        <v>132</v>
      </c>
      <c r="G15" s="49"/>
      <c r="H15" s="50"/>
      <c r="K15" s="51">
        <f t="shared" si="0"/>
        <v>136.80000000000001</v>
      </c>
      <c r="L15" s="5">
        <f t="shared" si="1"/>
        <v>0</v>
      </c>
    </row>
    <row r="16" spans="1:26" x14ac:dyDescent="0.25">
      <c r="B16" s="30" t="s">
        <v>133</v>
      </c>
      <c r="C16" s="30" t="s">
        <v>110</v>
      </c>
      <c r="D16" s="31">
        <v>3</v>
      </c>
      <c r="E16" s="48">
        <v>114</v>
      </c>
      <c r="F16" s="42" t="s">
        <v>125</v>
      </c>
      <c r="G16" s="49"/>
      <c r="H16" s="50"/>
      <c r="K16" s="51">
        <f t="shared" si="0"/>
        <v>91.2</v>
      </c>
      <c r="L16" s="5">
        <f t="shared" si="1"/>
        <v>0</v>
      </c>
    </row>
    <row r="17" spans="2:12" x14ac:dyDescent="0.25">
      <c r="B17" s="52" t="s">
        <v>51</v>
      </c>
      <c r="C17" s="52" t="s">
        <v>95</v>
      </c>
      <c r="D17" s="53">
        <v>3</v>
      </c>
      <c r="E17" s="54">
        <v>211</v>
      </c>
      <c r="F17" s="55" t="s">
        <v>125</v>
      </c>
      <c r="G17" s="49"/>
      <c r="H17" s="50"/>
      <c r="K17" s="51">
        <f t="shared" si="0"/>
        <v>168.8</v>
      </c>
      <c r="L17" s="5">
        <f t="shared" si="1"/>
        <v>0</v>
      </c>
    </row>
    <row r="18" spans="2:12" x14ac:dyDescent="0.25">
      <c r="B18" s="30" t="s">
        <v>38</v>
      </c>
      <c r="C18" s="30" t="s">
        <v>50</v>
      </c>
      <c r="D18" s="31">
        <v>2</v>
      </c>
      <c r="E18" s="48">
        <v>339</v>
      </c>
      <c r="F18" s="42" t="s">
        <v>132</v>
      </c>
      <c r="G18" s="49"/>
      <c r="H18" s="50"/>
      <c r="K18" s="51">
        <f t="shared" si="0"/>
        <v>271.2</v>
      </c>
      <c r="L18" s="5">
        <f t="shared" si="1"/>
        <v>0</v>
      </c>
    </row>
    <row r="19" spans="2:12" x14ac:dyDescent="0.25">
      <c r="B19" s="52" t="s">
        <v>134</v>
      </c>
      <c r="C19" s="52" t="s">
        <v>103</v>
      </c>
      <c r="D19" s="53">
        <v>3</v>
      </c>
      <c r="E19" s="54">
        <v>280</v>
      </c>
      <c r="F19" s="55" t="s">
        <v>132</v>
      </c>
      <c r="G19" s="49"/>
      <c r="H19" s="50"/>
      <c r="K19" s="51">
        <f t="shared" si="0"/>
        <v>224</v>
      </c>
      <c r="L19" s="5">
        <f t="shared" si="1"/>
        <v>0</v>
      </c>
    </row>
    <row r="20" spans="2:12" x14ac:dyDescent="0.25">
      <c r="B20" s="30" t="s">
        <v>135</v>
      </c>
      <c r="C20" s="30" t="s">
        <v>136</v>
      </c>
      <c r="D20" s="31">
        <v>2</v>
      </c>
      <c r="E20" s="48">
        <v>216</v>
      </c>
      <c r="F20" s="42" t="s">
        <v>132</v>
      </c>
      <c r="G20" s="49"/>
      <c r="H20" s="50"/>
      <c r="K20" s="51">
        <f t="shared" si="0"/>
        <v>172.8</v>
      </c>
      <c r="L20" s="5">
        <f t="shared" si="1"/>
        <v>0</v>
      </c>
    </row>
    <row r="21" spans="2:12" ht="15.75" customHeight="1" x14ac:dyDescent="0.25">
      <c r="B21" s="52" t="s">
        <v>137</v>
      </c>
      <c r="C21" s="52" t="s">
        <v>138</v>
      </c>
      <c r="D21" s="53">
        <v>3</v>
      </c>
      <c r="E21" s="54">
        <v>140</v>
      </c>
      <c r="F21" s="55" t="s">
        <v>125</v>
      </c>
      <c r="G21" s="49"/>
      <c r="H21" s="50"/>
      <c r="K21" s="51">
        <f t="shared" si="0"/>
        <v>112</v>
      </c>
      <c r="L21" s="5">
        <f t="shared" si="1"/>
        <v>0</v>
      </c>
    </row>
    <row r="22" spans="2:12" ht="15.75" customHeight="1" x14ac:dyDescent="0.25">
      <c r="B22" s="30" t="s">
        <v>139</v>
      </c>
      <c r="C22" s="30" t="s">
        <v>48</v>
      </c>
      <c r="D22" s="31">
        <v>1</v>
      </c>
      <c r="E22" s="48">
        <v>78</v>
      </c>
      <c r="F22" s="42" t="s">
        <v>125</v>
      </c>
      <c r="G22" s="49"/>
      <c r="H22" s="50"/>
      <c r="K22" s="51">
        <f t="shared" si="0"/>
        <v>78</v>
      </c>
      <c r="L22" s="5">
        <f t="shared" si="1"/>
        <v>0</v>
      </c>
    </row>
    <row r="23" spans="2:12" ht="15.75" customHeight="1" x14ac:dyDescent="0.25">
      <c r="B23" s="52" t="s">
        <v>140</v>
      </c>
      <c r="C23" s="52" t="s">
        <v>127</v>
      </c>
      <c r="D23" s="53">
        <v>2</v>
      </c>
      <c r="E23" s="54">
        <v>187</v>
      </c>
      <c r="F23" s="55" t="s">
        <v>132</v>
      </c>
      <c r="G23" s="49"/>
      <c r="H23" s="50"/>
      <c r="K23" s="51">
        <f t="shared" si="0"/>
        <v>149.6</v>
      </c>
      <c r="L23" s="5">
        <f t="shared" si="1"/>
        <v>0</v>
      </c>
    </row>
    <row r="24" spans="2:12" ht="15.75" customHeight="1" x14ac:dyDescent="0.25">
      <c r="B24" s="30" t="s">
        <v>90</v>
      </c>
      <c r="C24" s="30" t="s">
        <v>141</v>
      </c>
      <c r="D24" s="31">
        <v>1</v>
      </c>
      <c r="E24" s="48">
        <v>159</v>
      </c>
      <c r="F24" s="42" t="s">
        <v>132</v>
      </c>
      <c r="G24" s="49"/>
      <c r="H24" s="50"/>
      <c r="K24" s="51">
        <f t="shared" si="0"/>
        <v>159</v>
      </c>
      <c r="L24" s="5">
        <f t="shared" si="1"/>
        <v>0</v>
      </c>
    </row>
    <row r="25" spans="2:12" ht="15.75" customHeight="1" x14ac:dyDescent="0.25">
      <c r="B25" s="52" t="s">
        <v>142</v>
      </c>
      <c r="C25" s="52" t="s">
        <v>143</v>
      </c>
      <c r="D25" s="53">
        <v>2</v>
      </c>
      <c r="E25" s="54">
        <v>333</v>
      </c>
      <c r="F25" s="55" t="s">
        <v>125</v>
      </c>
      <c r="G25" s="49"/>
      <c r="H25" s="50"/>
      <c r="K25" s="51">
        <f t="shared" si="0"/>
        <v>333</v>
      </c>
      <c r="L25" s="5">
        <f t="shared" si="1"/>
        <v>0</v>
      </c>
    </row>
    <row r="26" spans="2:12" ht="15.75" customHeight="1" x14ac:dyDescent="0.25">
      <c r="B26" s="30" t="s">
        <v>72</v>
      </c>
      <c r="C26" s="30" t="s">
        <v>76</v>
      </c>
      <c r="D26" s="31">
        <v>4</v>
      </c>
      <c r="E26" s="48">
        <v>257</v>
      </c>
      <c r="F26" s="42" t="s">
        <v>132</v>
      </c>
      <c r="G26" s="49"/>
      <c r="H26" s="50"/>
      <c r="K26" s="51">
        <f t="shared" si="0"/>
        <v>205.60000000000002</v>
      </c>
      <c r="L26" s="5">
        <f t="shared" si="1"/>
        <v>0</v>
      </c>
    </row>
    <row r="27" spans="2:12" ht="15.75" customHeight="1" x14ac:dyDescent="0.25">
      <c r="B27" s="52" t="s">
        <v>144</v>
      </c>
      <c r="C27" s="52" t="s">
        <v>63</v>
      </c>
      <c r="D27" s="53">
        <v>1</v>
      </c>
      <c r="E27" s="54">
        <v>129</v>
      </c>
      <c r="F27" s="55" t="s">
        <v>125</v>
      </c>
      <c r="G27" s="49"/>
      <c r="H27" s="50"/>
      <c r="K27" s="51">
        <f t="shared" si="0"/>
        <v>129</v>
      </c>
      <c r="L27" s="5">
        <f t="shared" si="1"/>
        <v>0</v>
      </c>
    </row>
    <row r="28" spans="2:12" ht="15.75" customHeight="1" x14ac:dyDescent="0.25">
      <c r="B28" s="30" t="s">
        <v>145</v>
      </c>
      <c r="C28" s="30" t="s">
        <v>146</v>
      </c>
      <c r="D28" s="31">
        <v>4</v>
      </c>
      <c r="E28" s="48">
        <v>95</v>
      </c>
      <c r="F28" s="42" t="s">
        <v>125</v>
      </c>
      <c r="G28" s="49"/>
      <c r="H28" s="50"/>
      <c r="K28" s="51">
        <f t="shared" si="0"/>
        <v>76</v>
      </c>
      <c r="L28" s="5">
        <f t="shared" si="1"/>
        <v>0</v>
      </c>
    </row>
    <row r="29" spans="2:12" ht="15.75" customHeight="1" x14ac:dyDescent="0.25">
      <c r="B29" s="52" t="s">
        <v>147</v>
      </c>
      <c r="C29" s="52" t="s">
        <v>130</v>
      </c>
      <c r="D29" s="53">
        <v>1</v>
      </c>
      <c r="E29" s="54">
        <v>317</v>
      </c>
      <c r="F29" s="55" t="s">
        <v>132</v>
      </c>
      <c r="G29" s="49"/>
      <c r="H29" s="50"/>
      <c r="K29" s="51">
        <f t="shared" si="0"/>
        <v>317</v>
      </c>
      <c r="L29" s="5">
        <f t="shared" si="1"/>
        <v>0</v>
      </c>
    </row>
    <row r="30" spans="2:12" ht="15.75" customHeight="1" x14ac:dyDescent="0.25">
      <c r="B30" s="30" t="s">
        <v>49</v>
      </c>
      <c r="C30" s="30" t="s">
        <v>127</v>
      </c>
      <c r="D30" s="31">
        <v>3</v>
      </c>
      <c r="E30" s="48">
        <v>60</v>
      </c>
      <c r="F30" s="42" t="s">
        <v>125</v>
      </c>
      <c r="G30" s="49"/>
      <c r="H30" s="50"/>
      <c r="K30" s="51">
        <f t="shared" si="0"/>
        <v>48</v>
      </c>
      <c r="L30" s="5">
        <f t="shared" si="1"/>
        <v>0</v>
      </c>
    </row>
    <row r="31" spans="2:12" ht="15.75" customHeight="1" x14ac:dyDescent="0.25">
      <c r="B31" s="52" t="s">
        <v>148</v>
      </c>
      <c r="C31" s="52" t="s">
        <v>112</v>
      </c>
      <c r="D31" s="53">
        <v>4</v>
      </c>
      <c r="E31" s="54">
        <v>304</v>
      </c>
      <c r="F31" s="55" t="s">
        <v>125</v>
      </c>
      <c r="G31" s="49"/>
      <c r="H31" s="50"/>
      <c r="K31" s="51">
        <f t="shared" si="0"/>
        <v>243.20000000000002</v>
      </c>
      <c r="L31" s="5">
        <f t="shared" si="1"/>
        <v>0</v>
      </c>
    </row>
    <row r="32" spans="2:12" ht="15.75" customHeight="1" x14ac:dyDescent="0.25">
      <c r="B32" s="30" t="s">
        <v>149</v>
      </c>
      <c r="C32" s="30" t="s">
        <v>63</v>
      </c>
      <c r="D32" s="31">
        <v>2</v>
      </c>
      <c r="E32" s="48">
        <v>267</v>
      </c>
      <c r="F32" s="42" t="s">
        <v>125</v>
      </c>
      <c r="G32" s="49"/>
      <c r="H32" s="50"/>
      <c r="K32" s="51">
        <f t="shared" si="0"/>
        <v>267</v>
      </c>
      <c r="L32" s="5">
        <f t="shared" si="1"/>
        <v>0</v>
      </c>
    </row>
    <row r="33" spans="2:12" ht="15.75" customHeight="1" x14ac:dyDescent="0.25">
      <c r="B33" s="52" t="s">
        <v>82</v>
      </c>
      <c r="C33" s="52" t="s">
        <v>44</v>
      </c>
      <c r="D33" s="53">
        <v>1</v>
      </c>
      <c r="E33" s="54">
        <v>181</v>
      </c>
      <c r="F33" s="55" t="s">
        <v>132</v>
      </c>
      <c r="G33" s="49"/>
      <c r="H33" s="50"/>
      <c r="K33" s="51">
        <f t="shared" si="0"/>
        <v>181</v>
      </c>
      <c r="L33" s="5">
        <f t="shared" si="1"/>
        <v>0</v>
      </c>
    </row>
    <row r="34" spans="2:12" ht="15.75" customHeight="1" x14ac:dyDescent="0.25">
      <c r="B34" s="30" t="s">
        <v>150</v>
      </c>
      <c r="C34" s="30" t="s">
        <v>106</v>
      </c>
      <c r="D34" s="31">
        <v>3</v>
      </c>
      <c r="E34" s="48">
        <v>324</v>
      </c>
      <c r="F34" s="42" t="s">
        <v>132</v>
      </c>
      <c r="G34" s="49"/>
      <c r="H34" s="50"/>
      <c r="K34" s="51">
        <f t="shared" si="0"/>
        <v>259.2</v>
      </c>
      <c r="L34" s="5">
        <f t="shared" si="1"/>
        <v>0</v>
      </c>
    </row>
    <row r="35" spans="2:12" ht="15.75" customHeight="1" x14ac:dyDescent="0.25">
      <c r="B35" s="52" t="s">
        <v>151</v>
      </c>
      <c r="C35" s="52" t="s">
        <v>113</v>
      </c>
      <c r="D35" s="53">
        <v>4</v>
      </c>
      <c r="E35" s="54">
        <v>103</v>
      </c>
      <c r="F35" s="55" t="s">
        <v>125</v>
      </c>
      <c r="G35" s="49"/>
      <c r="H35" s="50"/>
      <c r="K35" s="51">
        <f t="shared" si="0"/>
        <v>82.4</v>
      </c>
      <c r="L35" s="5">
        <f t="shared" si="1"/>
        <v>0</v>
      </c>
    </row>
    <row r="36" spans="2:12" ht="15.75" customHeight="1" x14ac:dyDescent="0.25">
      <c r="B36" s="30" t="s">
        <v>43</v>
      </c>
      <c r="C36" s="30" t="s">
        <v>152</v>
      </c>
      <c r="D36" s="31">
        <v>1</v>
      </c>
      <c r="E36" s="48">
        <v>127</v>
      </c>
      <c r="F36" s="42" t="s">
        <v>125</v>
      </c>
      <c r="G36" s="49"/>
      <c r="H36" s="50"/>
      <c r="K36" s="51">
        <f t="shared" si="0"/>
        <v>127</v>
      </c>
      <c r="L36" s="5">
        <f t="shared" si="1"/>
        <v>0</v>
      </c>
    </row>
    <row r="37" spans="2:12" ht="15.75" customHeight="1" x14ac:dyDescent="0.25">
      <c r="B37" s="52" t="s">
        <v>153</v>
      </c>
      <c r="C37" s="52" t="s">
        <v>154</v>
      </c>
      <c r="D37" s="53">
        <v>4</v>
      </c>
      <c r="E37" s="54">
        <v>82</v>
      </c>
      <c r="F37" s="55" t="s">
        <v>132</v>
      </c>
      <c r="G37" s="49"/>
      <c r="H37" s="50"/>
      <c r="K37" s="51">
        <f t="shared" si="0"/>
        <v>65.600000000000009</v>
      </c>
      <c r="L37" s="5">
        <f t="shared" si="1"/>
        <v>0</v>
      </c>
    </row>
    <row r="38" spans="2:12" ht="15.75" customHeight="1" x14ac:dyDescent="0.25">
      <c r="B38" s="30" t="s">
        <v>155</v>
      </c>
      <c r="C38" s="30" t="s">
        <v>112</v>
      </c>
      <c r="D38" s="31">
        <v>4</v>
      </c>
      <c r="E38" s="48">
        <v>60</v>
      </c>
      <c r="F38" s="42" t="s">
        <v>125</v>
      </c>
      <c r="G38" s="49"/>
      <c r="H38" s="50"/>
      <c r="K38" s="51">
        <f t="shared" si="0"/>
        <v>48</v>
      </c>
      <c r="L38" s="5">
        <f t="shared" si="1"/>
        <v>0</v>
      </c>
    </row>
    <row r="39" spans="2:12" ht="15.75" customHeight="1" x14ac:dyDescent="0.2"/>
    <row r="40" spans="2:12" ht="15.75" customHeight="1" x14ac:dyDescent="0.2"/>
    <row r="41" spans="2:12" ht="15.75" customHeight="1" x14ac:dyDescent="0.2"/>
    <row r="42" spans="2:12" ht="15.75" customHeight="1" x14ac:dyDescent="0.2"/>
    <row r="43" spans="2:12" ht="15.75" customHeight="1" x14ac:dyDescent="0.2"/>
    <row r="44" spans="2:12" ht="15.75" customHeight="1" x14ac:dyDescent="0.2"/>
    <row r="45" spans="2:12" ht="15.75" customHeight="1" x14ac:dyDescent="0.2"/>
    <row r="46" spans="2:12" ht="15.75" customHeight="1" x14ac:dyDescent="0.2"/>
    <row r="47" spans="2:12" ht="15.75" customHeight="1" x14ac:dyDescent="0.2"/>
    <row r="48" spans="2:1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B4:G4"/>
  </mergeCells>
  <conditionalFormatting sqref="H10:H38">
    <cfRule type="expression" dxfId="6" priority="1">
      <formula>$G10=$K10</formula>
    </cfRule>
  </conditionalFormatting>
  <pageMargins left="0.7" right="0.7" top="0.75" bottom="0.75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2:Z1000"/>
  <sheetViews>
    <sheetView showGridLines="0" workbookViewId="0"/>
  </sheetViews>
  <sheetFormatPr baseColWidth="10" defaultColWidth="12.625" defaultRowHeight="15" customHeight="1" x14ac:dyDescent="0.2"/>
  <cols>
    <col min="1" max="1" width="3" customWidth="1"/>
    <col min="2" max="6" width="10.125" customWidth="1"/>
    <col min="7" max="7" width="1" customWidth="1"/>
    <col min="8" max="8" width="10.125" customWidth="1"/>
    <col min="9" max="9" width="4" customWidth="1"/>
    <col min="10" max="12" width="9.375" hidden="1" customWidth="1"/>
    <col min="13" max="26" width="9.375" customWidth="1"/>
  </cols>
  <sheetData>
    <row r="2" spans="1:26" x14ac:dyDescent="0.25">
      <c r="A2" s="3"/>
      <c r="B2" s="4" t="s">
        <v>156</v>
      </c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x14ac:dyDescent="0.25">
      <c r="C4" s="6" t="s">
        <v>157</v>
      </c>
      <c r="D4" s="6"/>
      <c r="E4" s="6"/>
      <c r="F4" s="6"/>
      <c r="G4" s="6"/>
      <c r="H4" s="6"/>
    </row>
    <row r="5" spans="1:26" x14ac:dyDescent="0.25">
      <c r="C5" s="6" t="s">
        <v>158</v>
      </c>
      <c r="D5" s="6"/>
      <c r="E5" s="6"/>
      <c r="F5" s="6"/>
      <c r="G5" s="6"/>
      <c r="H5" s="6"/>
    </row>
    <row r="6" spans="1:26" x14ac:dyDescent="0.25">
      <c r="C6" s="6" t="s">
        <v>159</v>
      </c>
      <c r="D6" s="6"/>
      <c r="E6" s="6"/>
      <c r="F6" s="6"/>
      <c r="G6" s="6"/>
      <c r="H6" s="6"/>
    </row>
    <row r="8" spans="1:26" x14ac:dyDescent="0.25">
      <c r="B8" s="56" t="s">
        <v>160</v>
      </c>
      <c r="C8" s="57"/>
      <c r="D8" s="90" t="s">
        <v>161</v>
      </c>
      <c r="E8" s="91"/>
      <c r="F8" s="47" t="s">
        <v>162</v>
      </c>
    </row>
    <row r="9" spans="1:26" x14ac:dyDescent="0.25">
      <c r="B9" s="58"/>
      <c r="C9" s="59" t="s">
        <v>163</v>
      </c>
      <c r="D9" s="95" t="s">
        <v>164</v>
      </c>
      <c r="E9" s="96"/>
      <c r="F9" s="60"/>
      <c r="G9" s="61"/>
      <c r="K9" s="13">
        <f>SUMIFS(D13:D60,C13:C60,C9)</f>
        <v>38804</v>
      </c>
      <c r="L9" s="5">
        <f>IF(F9=K9,1,0)</f>
        <v>0</v>
      </c>
    </row>
    <row r="11" spans="1:26" x14ac:dyDescent="0.25">
      <c r="C11" s="90" t="s">
        <v>165</v>
      </c>
      <c r="D11" s="91"/>
    </row>
    <row r="12" spans="1:26" x14ac:dyDescent="0.25">
      <c r="C12" s="56" t="s">
        <v>166</v>
      </c>
      <c r="D12" s="56" t="s">
        <v>162</v>
      </c>
    </row>
    <row r="13" spans="1:26" x14ac:dyDescent="0.25">
      <c r="C13" s="31" t="s">
        <v>18</v>
      </c>
      <c r="D13" s="48">
        <v>20750</v>
      </c>
      <c r="G13" s="41"/>
    </row>
    <row r="14" spans="1:26" x14ac:dyDescent="0.25">
      <c r="C14" s="53" t="s">
        <v>167</v>
      </c>
      <c r="D14" s="54">
        <v>6240</v>
      </c>
      <c r="E14" s="41"/>
      <c r="F14" s="41"/>
      <c r="G14" s="41"/>
    </row>
    <row r="15" spans="1:26" x14ac:dyDescent="0.25">
      <c r="C15" s="31" t="s">
        <v>19</v>
      </c>
      <c r="D15" s="48">
        <v>11790</v>
      </c>
      <c r="E15" s="41"/>
      <c r="F15" s="41"/>
      <c r="G15" s="41"/>
    </row>
    <row r="16" spans="1:26" x14ac:dyDescent="0.25">
      <c r="C16" s="53" t="s">
        <v>20</v>
      </c>
      <c r="D16" s="54">
        <v>7860</v>
      </c>
      <c r="E16" s="41"/>
      <c r="F16" s="41"/>
      <c r="G16" s="41"/>
    </row>
    <row r="17" spans="3:7" x14ac:dyDescent="0.25">
      <c r="C17" s="31" t="s">
        <v>21</v>
      </c>
      <c r="D17" s="48">
        <v>5260</v>
      </c>
      <c r="E17" s="41"/>
      <c r="F17" s="41"/>
      <c r="G17" s="41"/>
    </row>
    <row r="18" spans="3:7" x14ac:dyDescent="0.25">
      <c r="C18" s="53" t="s">
        <v>22</v>
      </c>
      <c r="D18" s="54">
        <v>5020</v>
      </c>
      <c r="E18" s="41"/>
      <c r="F18" s="41"/>
      <c r="G18" s="41"/>
    </row>
    <row r="19" spans="3:7" x14ac:dyDescent="0.25">
      <c r="C19" s="31" t="s">
        <v>163</v>
      </c>
      <c r="D19" s="48">
        <v>3580</v>
      </c>
      <c r="E19" s="41"/>
      <c r="F19" s="41"/>
      <c r="G19" s="41"/>
    </row>
    <row r="20" spans="3:7" x14ac:dyDescent="0.25">
      <c r="C20" s="53" t="s">
        <v>168</v>
      </c>
      <c r="D20" s="54">
        <v>13090</v>
      </c>
      <c r="E20" s="41"/>
      <c r="F20" s="41"/>
      <c r="G20" s="41"/>
    </row>
    <row r="21" spans="3:7" ht="15.75" customHeight="1" x14ac:dyDescent="0.25">
      <c r="C21" s="31" t="s">
        <v>169</v>
      </c>
      <c r="D21" s="48">
        <v>12720</v>
      </c>
      <c r="E21" s="41"/>
      <c r="F21" s="41"/>
      <c r="G21" s="41"/>
    </row>
    <row r="22" spans="3:7" ht="15.75" customHeight="1" x14ac:dyDescent="0.25">
      <c r="C22" s="53" t="s">
        <v>170</v>
      </c>
      <c r="D22" s="54">
        <v>18130</v>
      </c>
      <c r="E22" s="41"/>
      <c r="F22" s="41"/>
      <c r="G22" s="41"/>
    </row>
    <row r="23" spans="3:7" ht="15.75" customHeight="1" x14ac:dyDescent="0.25">
      <c r="C23" s="31" t="s">
        <v>171</v>
      </c>
      <c r="D23" s="48">
        <v>2760</v>
      </c>
      <c r="E23" s="41"/>
      <c r="F23" s="41"/>
      <c r="G23" s="41"/>
    </row>
    <row r="24" spans="3:7" ht="15.75" customHeight="1" x14ac:dyDescent="0.25">
      <c r="C24" s="53" t="s">
        <v>172</v>
      </c>
      <c r="D24" s="54">
        <v>5000</v>
      </c>
      <c r="E24" s="41"/>
      <c r="F24" s="41"/>
      <c r="G24" s="41"/>
    </row>
    <row r="25" spans="3:7" ht="15.75" customHeight="1" x14ac:dyDescent="0.25">
      <c r="C25" s="31" t="s">
        <v>18</v>
      </c>
      <c r="D25" s="48">
        <v>6762</v>
      </c>
      <c r="E25" s="41"/>
      <c r="F25" s="41"/>
      <c r="G25" s="41"/>
    </row>
    <row r="26" spans="3:7" ht="15.75" customHeight="1" x14ac:dyDescent="0.25">
      <c r="C26" s="53" t="s">
        <v>167</v>
      </c>
      <c r="D26" s="54">
        <v>6364</v>
      </c>
      <c r="E26" s="41"/>
      <c r="F26" s="41"/>
      <c r="G26" s="41"/>
    </row>
    <row r="27" spans="3:7" ht="15.75" customHeight="1" x14ac:dyDescent="0.25">
      <c r="C27" s="31" t="s">
        <v>19</v>
      </c>
      <c r="D27" s="48">
        <v>5966</v>
      </c>
      <c r="E27" s="41"/>
      <c r="F27" s="41"/>
      <c r="G27" s="41"/>
    </row>
    <row r="28" spans="3:7" ht="15.75" customHeight="1" x14ac:dyDescent="0.25">
      <c r="C28" s="53" t="s">
        <v>20</v>
      </c>
      <c r="D28" s="54">
        <v>5568</v>
      </c>
      <c r="E28" s="41"/>
      <c r="F28" s="41"/>
      <c r="G28" s="41"/>
    </row>
    <row r="29" spans="3:7" ht="15.75" customHeight="1" x14ac:dyDescent="0.25">
      <c r="C29" s="31" t="s">
        <v>21</v>
      </c>
      <c r="D29" s="48">
        <v>5170</v>
      </c>
      <c r="E29" s="41"/>
      <c r="F29" s="41"/>
      <c r="G29" s="41"/>
    </row>
    <row r="30" spans="3:7" ht="15.75" customHeight="1" x14ac:dyDescent="0.25">
      <c r="C30" s="53" t="s">
        <v>22</v>
      </c>
      <c r="D30" s="54">
        <v>4772</v>
      </c>
      <c r="E30" s="41"/>
      <c r="F30" s="41"/>
      <c r="G30" s="41"/>
    </row>
    <row r="31" spans="3:7" ht="15.75" customHeight="1" x14ac:dyDescent="0.25">
      <c r="C31" s="31" t="s">
        <v>163</v>
      </c>
      <c r="D31" s="48">
        <v>4374</v>
      </c>
      <c r="E31" s="41"/>
      <c r="F31" s="41"/>
      <c r="G31" s="41"/>
    </row>
    <row r="32" spans="3:7" ht="15.75" customHeight="1" x14ac:dyDescent="0.25">
      <c r="C32" s="53" t="s">
        <v>168</v>
      </c>
      <c r="D32" s="54">
        <v>3976</v>
      </c>
      <c r="E32" s="41"/>
      <c r="F32" s="41"/>
      <c r="G32" s="41"/>
    </row>
    <row r="33" spans="3:7" ht="15.75" customHeight="1" x14ac:dyDescent="0.25">
      <c r="C33" s="31" t="s">
        <v>169</v>
      </c>
      <c r="D33" s="48">
        <v>3578</v>
      </c>
      <c r="E33" s="41"/>
      <c r="F33" s="41"/>
      <c r="G33" s="41"/>
    </row>
    <row r="34" spans="3:7" ht="15.75" customHeight="1" x14ac:dyDescent="0.25">
      <c r="C34" s="53" t="s">
        <v>170</v>
      </c>
      <c r="D34" s="54">
        <v>3180</v>
      </c>
      <c r="E34" s="41"/>
      <c r="F34" s="41"/>
      <c r="G34" s="41"/>
    </row>
    <row r="35" spans="3:7" ht="15.75" customHeight="1" x14ac:dyDescent="0.25">
      <c r="C35" s="31" t="s">
        <v>171</v>
      </c>
      <c r="D35" s="48">
        <v>2782</v>
      </c>
      <c r="E35" s="41"/>
      <c r="F35" s="41"/>
      <c r="G35" s="41"/>
    </row>
    <row r="36" spans="3:7" ht="15.75" customHeight="1" x14ac:dyDescent="0.25">
      <c r="C36" s="53" t="s">
        <v>172</v>
      </c>
      <c r="D36" s="54">
        <v>5020</v>
      </c>
      <c r="E36" s="41"/>
      <c r="F36" s="41"/>
      <c r="G36" s="41"/>
    </row>
    <row r="37" spans="3:7" ht="15.75" customHeight="1" x14ac:dyDescent="0.25">
      <c r="C37" s="31" t="s">
        <v>18</v>
      </c>
      <c r="D37" s="48">
        <v>3580</v>
      </c>
      <c r="E37" s="41"/>
      <c r="F37" s="41"/>
      <c r="G37" s="41"/>
    </row>
    <row r="38" spans="3:7" ht="15.75" customHeight="1" x14ac:dyDescent="0.25">
      <c r="C38" s="53" t="s">
        <v>167</v>
      </c>
      <c r="D38" s="54">
        <v>13090</v>
      </c>
      <c r="E38" s="41"/>
      <c r="F38" s="41"/>
      <c r="G38" s="41"/>
    </row>
    <row r="39" spans="3:7" ht="15.75" customHeight="1" x14ac:dyDescent="0.25">
      <c r="C39" s="31" t="s">
        <v>19</v>
      </c>
      <c r="D39" s="48">
        <v>12720</v>
      </c>
      <c r="E39" s="41"/>
      <c r="F39" s="41"/>
      <c r="G39" s="41"/>
    </row>
    <row r="40" spans="3:7" ht="15.75" customHeight="1" x14ac:dyDescent="0.25">
      <c r="C40" s="53" t="s">
        <v>20</v>
      </c>
      <c r="D40" s="54">
        <v>5020</v>
      </c>
      <c r="E40" s="41"/>
      <c r="F40" s="41"/>
      <c r="G40" s="41"/>
    </row>
    <row r="41" spans="3:7" ht="15.75" customHeight="1" x14ac:dyDescent="0.25">
      <c r="C41" s="31" t="s">
        <v>21</v>
      </c>
      <c r="D41" s="48">
        <v>3580</v>
      </c>
      <c r="E41" s="41"/>
      <c r="F41" s="41"/>
      <c r="G41" s="41"/>
    </row>
    <row r="42" spans="3:7" ht="15.75" customHeight="1" x14ac:dyDescent="0.25">
      <c r="C42" s="53" t="s">
        <v>22</v>
      </c>
      <c r="D42" s="54">
        <v>13090</v>
      </c>
      <c r="E42" s="41"/>
      <c r="F42" s="41"/>
      <c r="G42" s="41"/>
    </row>
    <row r="43" spans="3:7" ht="15.75" customHeight="1" x14ac:dyDescent="0.25">
      <c r="C43" s="31" t="s">
        <v>163</v>
      </c>
      <c r="D43" s="48">
        <v>12720</v>
      </c>
      <c r="E43" s="41"/>
      <c r="F43" s="41"/>
      <c r="G43" s="41"/>
    </row>
    <row r="44" spans="3:7" ht="15.75" customHeight="1" x14ac:dyDescent="0.25">
      <c r="C44" s="53" t="s">
        <v>168</v>
      </c>
      <c r="D44" s="54">
        <v>18130</v>
      </c>
      <c r="E44" s="41"/>
      <c r="F44" s="41"/>
      <c r="G44" s="41"/>
    </row>
    <row r="45" spans="3:7" ht="15.75" customHeight="1" x14ac:dyDescent="0.25">
      <c r="C45" s="31" t="s">
        <v>169</v>
      </c>
      <c r="D45" s="48">
        <v>3580</v>
      </c>
      <c r="E45" s="41"/>
      <c r="F45" s="41"/>
      <c r="G45" s="41"/>
    </row>
    <row r="46" spans="3:7" ht="15.75" customHeight="1" x14ac:dyDescent="0.25">
      <c r="C46" s="53" t="s">
        <v>170</v>
      </c>
      <c r="D46" s="54">
        <v>13090</v>
      </c>
      <c r="E46" s="41"/>
      <c r="F46" s="41"/>
      <c r="G46" s="41"/>
    </row>
    <row r="47" spans="3:7" ht="15.75" customHeight="1" x14ac:dyDescent="0.25">
      <c r="C47" s="31" t="s">
        <v>171</v>
      </c>
      <c r="D47" s="48">
        <v>2782</v>
      </c>
      <c r="E47" s="41"/>
      <c r="F47" s="41"/>
      <c r="G47" s="41"/>
    </row>
    <row r="48" spans="3:7" ht="15.75" customHeight="1" x14ac:dyDescent="0.25">
      <c r="C48" s="53" t="s">
        <v>172</v>
      </c>
      <c r="D48" s="54">
        <v>5020</v>
      </c>
      <c r="E48" s="41"/>
      <c r="F48" s="41"/>
      <c r="G48" s="41"/>
    </row>
    <row r="49" spans="3:8" ht="15.75" customHeight="1" x14ac:dyDescent="0.25">
      <c r="C49" s="31" t="s">
        <v>18</v>
      </c>
      <c r="D49" s="48">
        <v>6774</v>
      </c>
      <c r="E49" s="41"/>
      <c r="F49" s="41"/>
      <c r="G49" s="41"/>
      <c r="H49" s="41"/>
    </row>
    <row r="50" spans="3:8" ht="15.75" customHeight="1" x14ac:dyDescent="0.25">
      <c r="C50" s="53" t="s">
        <v>167</v>
      </c>
      <c r="D50" s="54">
        <v>5260</v>
      </c>
      <c r="E50" s="41"/>
      <c r="F50" s="41"/>
    </row>
    <row r="51" spans="3:8" ht="15.75" customHeight="1" x14ac:dyDescent="0.25">
      <c r="C51" s="31" t="s">
        <v>19</v>
      </c>
      <c r="D51" s="48">
        <v>5020</v>
      </c>
      <c r="E51" s="41"/>
      <c r="F51" s="41"/>
    </row>
    <row r="52" spans="3:8" ht="15.75" customHeight="1" x14ac:dyDescent="0.25">
      <c r="C52" s="53" t="s">
        <v>20</v>
      </c>
      <c r="D52" s="54">
        <v>3580</v>
      </c>
      <c r="E52" s="41"/>
      <c r="F52" s="41"/>
    </row>
    <row r="53" spans="3:8" ht="15.75" customHeight="1" x14ac:dyDescent="0.25">
      <c r="C53" s="31" t="s">
        <v>21</v>
      </c>
      <c r="D53" s="48">
        <v>13090</v>
      </c>
      <c r="E53" s="41"/>
      <c r="F53" s="41"/>
    </row>
    <row r="54" spans="3:8" ht="15.75" customHeight="1" x14ac:dyDescent="0.25">
      <c r="C54" s="53" t="s">
        <v>22</v>
      </c>
      <c r="D54" s="54">
        <v>12720</v>
      </c>
      <c r="E54" s="41"/>
      <c r="F54" s="41"/>
    </row>
    <row r="55" spans="3:8" ht="15.75" customHeight="1" x14ac:dyDescent="0.25">
      <c r="C55" s="31" t="s">
        <v>163</v>
      </c>
      <c r="D55" s="48">
        <v>18130</v>
      </c>
      <c r="E55" s="41"/>
      <c r="F55" s="41"/>
    </row>
    <row r="56" spans="3:8" ht="15.75" customHeight="1" x14ac:dyDescent="0.25">
      <c r="C56" s="53" t="s">
        <v>168</v>
      </c>
      <c r="D56" s="54">
        <v>23540</v>
      </c>
      <c r="E56" s="41"/>
      <c r="F56" s="41"/>
    </row>
    <row r="57" spans="3:8" ht="15.75" customHeight="1" x14ac:dyDescent="0.25">
      <c r="C57" s="31" t="s">
        <v>169</v>
      </c>
      <c r="D57" s="48">
        <v>28950</v>
      </c>
      <c r="E57" s="41"/>
      <c r="F57" s="41"/>
    </row>
    <row r="58" spans="3:8" ht="15.75" customHeight="1" x14ac:dyDescent="0.25">
      <c r="C58" s="53" t="s">
        <v>170</v>
      </c>
      <c r="D58" s="54">
        <v>34360</v>
      </c>
      <c r="E58" s="41"/>
      <c r="F58" s="41"/>
    </row>
    <row r="59" spans="3:8" ht="15.75" customHeight="1" x14ac:dyDescent="0.25">
      <c r="C59" s="31" t="s">
        <v>171</v>
      </c>
      <c r="D59" s="48">
        <v>39770</v>
      </c>
      <c r="E59" s="41"/>
      <c r="F59" s="41"/>
    </row>
    <row r="60" spans="3:8" ht="15.75" customHeight="1" x14ac:dyDescent="0.25">
      <c r="C60" s="53" t="s">
        <v>172</v>
      </c>
      <c r="D60" s="54">
        <v>45180</v>
      </c>
      <c r="E60" s="41"/>
      <c r="F60" s="41"/>
    </row>
    <row r="61" spans="3:8" ht="15.75" customHeight="1" x14ac:dyDescent="0.2"/>
    <row r="62" spans="3:8" ht="15.75" customHeight="1" x14ac:dyDescent="0.2"/>
    <row r="63" spans="3:8" ht="15.75" customHeight="1" x14ac:dyDescent="0.2"/>
    <row r="64" spans="3:8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D8:E8"/>
    <mergeCell ref="D9:E9"/>
    <mergeCell ref="C11:D11"/>
  </mergeCells>
  <conditionalFormatting sqref="G9">
    <cfRule type="expression" dxfId="5" priority="1">
      <formula>$F$9=$K$9</formula>
    </cfRule>
  </conditionalFormatting>
  <dataValidations count="1">
    <dataValidation type="list" allowBlank="1" showErrorMessage="1" sqref="C9" xr:uid="{00000000-0002-0000-0500-000000000000}">
      <formula1>$C$13:$C$24</formula1>
    </dataValidation>
  </dataValidations>
  <pageMargins left="0.7" right="0.7" top="0.75" bottom="0.75" header="0" footer="0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2:Z1000"/>
  <sheetViews>
    <sheetView showGridLines="0" workbookViewId="0"/>
  </sheetViews>
  <sheetFormatPr baseColWidth="10" defaultColWidth="12.625" defaultRowHeight="15" customHeight="1" x14ac:dyDescent="0.2"/>
  <cols>
    <col min="1" max="1" width="3.125" customWidth="1"/>
    <col min="2" max="8" width="10.125" customWidth="1"/>
    <col min="9" max="9" width="4.5" customWidth="1"/>
    <col min="10" max="14" width="9.375" hidden="1" customWidth="1"/>
    <col min="15" max="26" width="9.375" customWidth="1"/>
  </cols>
  <sheetData>
    <row r="2" spans="1:26" x14ac:dyDescent="0.25">
      <c r="A2" s="3"/>
      <c r="B2" s="4" t="s">
        <v>173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x14ac:dyDescent="0.25">
      <c r="C4" s="6" t="s">
        <v>174</v>
      </c>
      <c r="D4" s="6"/>
      <c r="E4" s="6"/>
      <c r="F4" s="6"/>
      <c r="G4" s="6"/>
      <c r="H4" s="6"/>
      <c r="I4" s="6"/>
      <c r="J4" s="6"/>
      <c r="K4" s="6"/>
    </row>
    <row r="5" spans="1:26" x14ac:dyDescent="0.25">
      <c r="C5" s="6" t="s">
        <v>175</v>
      </c>
      <c r="D5" s="6"/>
      <c r="E5" s="6"/>
      <c r="F5" s="6"/>
      <c r="G5" s="6"/>
      <c r="H5" s="6"/>
      <c r="I5" s="6"/>
      <c r="J5" s="6"/>
      <c r="K5" s="6"/>
    </row>
    <row r="6" spans="1:26" x14ac:dyDescent="0.25">
      <c r="C6" s="45" t="s">
        <v>176</v>
      </c>
      <c r="D6" s="6"/>
      <c r="E6" s="6"/>
      <c r="F6" s="6"/>
      <c r="G6" s="6"/>
      <c r="H6" s="6"/>
      <c r="I6" s="6"/>
      <c r="J6" s="6"/>
      <c r="K6" s="6"/>
    </row>
    <row r="7" spans="1:26" x14ac:dyDescent="0.25">
      <c r="C7" s="45" t="s">
        <v>177</v>
      </c>
      <c r="D7" s="6"/>
      <c r="E7" s="6"/>
      <c r="F7" s="6"/>
      <c r="G7" s="6"/>
      <c r="H7" s="6"/>
      <c r="I7" s="6"/>
      <c r="J7" s="6"/>
      <c r="K7" s="6"/>
    </row>
    <row r="8" spans="1:26" x14ac:dyDescent="0.25">
      <c r="C8" s="45" t="s">
        <v>178</v>
      </c>
      <c r="D8" s="6"/>
      <c r="E8" s="6"/>
      <c r="F8" s="6"/>
      <c r="G8" s="6"/>
      <c r="H8" s="6"/>
      <c r="I8" s="6"/>
      <c r="J8" s="6"/>
      <c r="K8" s="6"/>
    </row>
    <row r="9" spans="1:26" x14ac:dyDescent="0.25">
      <c r="M9" s="5">
        <f>SUM(L10:N10)</f>
        <v>0</v>
      </c>
    </row>
    <row r="10" spans="1:26" x14ac:dyDescent="0.25">
      <c r="B10" s="57" t="s">
        <v>160</v>
      </c>
      <c r="C10" s="57"/>
      <c r="D10" s="97" t="s">
        <v>161</v>
      </c>
      <c r="E10" s="98"/>
      <c r="F10" s="47" t="s">
        <v>162</v>
      </c>
      <c r="G10" s="47" t="s">
        <v>179</v>
      </c>
      <c r="H10" s="47" t="s">
        <v>180</v>
      </c>
      <c r="L10" s="5">
        <f t="shared" ref="L10:N10" si="0">IF(L11=F11,1,0)</f>
        <v>0</v>
      </c>
      <c r="M10" s="5">
        <f t="shared" si="0"/>
        <v>0</v>
      </c>
      <c r="N10" s="5">
        <f t="shared" si="0"/>
        <v>0</v>
      </c>
    </row>
    <row r="11" spans="1:26" x14ac:dyDescent="0.25">
      <c r="B11" s="57"/>
      <c r="C11" s="62" t="s">
        <v>170</v>
      </c>
      <c r="D11" s="97" t="s">
        <v>164</v>
      </c>
      <c r="E11" s="99"/>
      <c r="F11" s="37"/>
      <c r="G11" s="37"/>
      <c r="H11" s="37"/>
      <c r="L11" s="5">
        <f t="shared" ref="L11:N11" si="1">SUMIFS(D16:D63,$C16:$C63,$C11)</f>
        <v>68760</v>
      </c>
      <c r="M11" s="5">
        <f t="shared" si="1"/>
        <v>37122</v>
      </c>
      <c r="N11" s="5">
        <f t="shared" si="1"/>
        <v>38872</v>
      </c>
    </row>
    <row r="12" spans="1:26" ht="6" customHeight="1" x14ac:dyDescent="0.25">
      <c r="C12" s="5"/>
      <c r="F12" s="63"/>
      <c r="G12" s="63"/>
      <c r="H12" s="63"/>
    </row>
    <row r="14" spans="1:26" x14ac:dyDescent="0.25">
      <c r="C14" s="90" t="s">
        <v>181</v>
      </c>
      <c r="D14" s="96"/>
      <c r="E14" s="96"/>
      <c r="F14" s="91"/>
    </row>
    <row r="15" spans="1:26" x14ac:dyDescent="0.25">
      <c r="C15" s="57" t="s">
        <v>166</v>
      </c>
      <c r="D15" s="47" t="s">
        <v>162</v>
      </c>
      <c r="E15" s="47" t="s">
        <v>179</v>
      </c>
      <c r="F15" s="47" t="s">
        <v>180</v>
      </c>
    </row>
    <row r="16" spans="1:26" x14ac:dyDescent="0.25">
      <c r="C16" s="64" t="s">
        <v>18</v>
      </c>
      <c r="D16" s="48">
        <v>20750</v>
      </c>
      <c r="E16" s="48">
        <v>1790</v>
      </c>
      <c r="F16" s="48">
        <v>12710</v>
      </c>
      <c r="G16" s="41"/>
      <c r="H16" s="41"/>
      <c r="I16" s="41"/>
    </row>
    <row r="17" spans="3:9" x14ac:dyDescent="0.25">
      <c r="C17" s="65" t="s">
        <v>167</v>
      </c>
      <c r="D17" s="54">
        <v>6240</v>
      </c>
      <c r="E17" s="54">
        <v>18800</v>
      </c>
      <c r="F17" s="54">
        <v>14210</v>
      </c>
      <c r="G17" s="41"/>
      <c r="H17" s="41"/>
      <c r="I17" s="41"/>
    </row>
    <row r="18" spans="3:9" x14ac:dyDescent="0.25">
      <c r="C18" s="64" t="s">
        <v>19</v>
      </c>
      <c r="D18" s="48">
        <v>11790</v>
      </c>
      <c r="E18" s="48">
        <v>10870</v>
      </c>
      <c r="F18" s="48">
        <v>12660</v>
      </c>
      <c r="G18" s="41"/>
      <c r="H18" s="41"/>
      <c r="I18" s="41"/>
    </row>
    <row r="19" spans="3:9" x14ac:dyDescent="0.25">
      <c r="C19" s="65" t="s">
        <v>20</v>
      </c>
      <c r="D19" s="54">
        <v>7860</v>
      </c>
      <c r="E19" s="54">
        <v>9140</v>
      </c>
      <c r="F19" s="54">
        <v>2170</v>
      </c>
      <c r="G19" s="41"/>
      <c r="H19" s="41"/>
      <c r="I19" s="41"/>
    </row>
    <row r="20" spans="3:9" x14ac:dyDescent="0.25">
      <c r="C20" s="64" t="s">
        <v>21</v>
      </c>
      <c r="D20" s="48">
        <v>5260</v>
      </c>
      <c r="E20" s="48">
        <v>19620</v>
      </c>
      <c r="F20" s="48">
        <v>17800</v>
      </c>
      <c r="G20" s="41"/>
      <c r="H20" s="41"/>
      <c r="I20" s="41"/>
    </row>
    <row r="21" spans="3:9" ht="15.75" customHeight="1" x14ac:dyDescent="0.25">
      <c r="C21" s="65" t="s">
        <v>22</v>
      </c>
      <c r="D21" s="54">
        <v>5020</v>
      </c>
      <c r="E21" s="54">
        <v>6020</v>
      </c>
      <c r="F21" s="54">
        <v>2180</v>
      </c>
      <c r="G21" s="41"/>
      <c r="H21" s="41"/>
      <c r="I21" s="41"/>
    </row>
    <row r="22" spans="3:9" ht="15.75" customHeight="1" x14ac:dyDescent="0.25">
      <c r="C22" s="64" t="s">
        <v>163</v>
      </c>
      <c r="D22" s="48">
        <v>3580</v>
      </c>
      <c r="E22" s="48">
        <v>12080</v>
      </c>
      <c r="F22" s="48">
        <v>4020</v>
      </c>
      <c r="G22" s="41"/>
      <c r="H22" s="41"/>
      <c r="I22" s="41"/>
    </row>
    <row r="23" spans="3:9" ht="15.75" customHeight="1" x14ac:dyDescent="0.25">
      <c r="C23" s="65" t="s">
        <v>168</v>
      </c>
      <c r="D23" s="54">
        <v>13090</v>
      </c>
      <c r="E23" s="54">
        <v>1880</v>
      </c>
      <c r="F23" s="54">
        <v>7310</v>
      </c>
      <c r="G23" s="41"/>
      <c r="H23" s="41"/>
      <c r="I23" s="41"/>
    </row>
    <row r="24" spans="3:9" ht="15.75" customHeight="1" x14ac:dyDescent="0.25">
      <c r="C24" s="64" t="s">
        <v>169</v>
      </c>
      <c r="D24" s="48">
        <v>12720</v>
      </c>
      <c r="E24" s="48">
        <v>17280</v>
      </c>
      <c r="F24" s="48">
        <v>9710</v>
      </c>
      <c r="G24" s="41"/>
      <c r="H24" s="41"/>
      <c r="I24" s="41"/>
    </row>
    <row r="25" spans="3:9" ht="15.75" customHeight="1" x14ac:dyDescent="0.25">
      <c r="C25" s="65" t="s">
        <v>170</v>
      </c>
      <c r="D25" s="54">
        <v>18130</v>
      </c>
      <c r="E25" s="54">
        <v>10390</v>
      </c>
      <c r="F25" s="54">
        <v>9460</v>
      </c>
      <c r="G25" s="41"/>
      <c r="H25" s="41"/>
      <c r="I25" s="41"/>
    </row>
    <row r="26" spans="3:9" ht="15.75" customHeight="1" x14ac:dyDescent="0.25">
      <c r="C26" s="64" t="s">
        <v>171</v>
      </c>
      <c r="D26" s="48">
        <v>2760</v>
      </c>
      <c r="E26" s="48">
        <v>11910</v>
      </c>
      <c r="F26" s="48">
        <v>18120</v>
      </c>
      <c r="G26" s="41"/>
      <c r="H26" s="41"/>
      <c r="I26" s="41"/>
    </row>
    <row r="27" spans="3:9" ht="15.75" customHeight="1" x14ac:dyDescent="0.25">
      <c r="C27" s="65" t="s">
        <v>172</v>
      </c>
      <c r="D27" s="54">
        <v>5000</v>
      </c>
      <c r="E27" s="54">
        <v>8530</v>
      </c>
      <c r="F27" s="54">
        <v>2120</v>
      </c>
      <c r="G27" s="41"/>
      <c r="H27" s="41"/>
      <c r="I27" s="41"/>
    </row>
    <row r="28" spans="3:9" ht="15.75" customHeight="1" x14ac:dyDescent="0.25">
      <c r="C28" s="64" t="s">
        <v>18</v>
      </c>
      <c r="D28" s="48">
        <v>6763</v>
      </c>
      <c r="E28" s="48">
        <v>10745</v>
      </c>
      <c r="F28" s="48">
        <v>7199</v>
      </c>
      <c r="G28" s="41"/>
      <c r="H28" s="41"/>
      <c r="I28" s="41"/>
    </row>
    <row r="29" spans="3:9" ht="15.75" customHeight="1" x14ac:dyDescent="0.25">
      <c r="C29" s="65" t="s">
        <v>167</v>
      </c>
      <c r="D29" s="54">
        <v>6365</v>
      </c>
      <c r="E29" s="54">
        <v>10753</v>
      </c>
      <c r="F29" s="54">
        <v>6865</v>
      </c>
      <c r="G29" s="41"/>
      <c r="H29" s="41"/>
      <c r="I29" s="41"/>
    </row>
    <row r="30" spans="3:9" ht="15.75" customHeight="1" x14ac:dyDescent="0.25">
      <c r="C30" s="64" t="s">
        <v>19</v>
      </c>
      <c r="D30" s="48">
        <v>5967</v>
      </c>
      <c r="E30" s="48">
        <v>10761</v>
      </c>
      <c r="F30" s="48">
        <v>6530</v>
      </c>
      <c r="G30" s="41"/>
      <c r="H30" s="41"/>
      <c r="I30" s="41"/>
    </row>
    <row r="31" spans="3:9" ht="15.75" customHeight="1" x14ac:dyDescent="0.25">
      <c r="C31" s="65" t="s">
        <v>20</v>
      </c>
      <c r="D31" s="54">
        <v>5569</v>
      </c>
      <c r="E31" s="54">
        <v>10769</v>
      </c>
      <c r="F31" s="54">
        <v>6196</v>
      </c>
      <c r="G31" s="41"/>
      <c r="H31" s="41"/>
      <c r="I31" s="41"/>
    </row>
    <row r="32" spans="3:9" ht="15.75" customHeight="1" x14ac:dyDescent="0.25">
      <c r="C32" s="64" t="s">
        <v>21</v>
      </c>
      <c r="D32" s="48">
        <v>5171</v>
      </c>
      <c r="E32" s="48">
        <v>10777</v>
      </c>
      <c r="F32" s="48">
        <v>5862</v>
      </c>
      <c r="G32" s="41"/>
      <c r="H32" s="41"/>
      <c r="I32" s="41"/>
    </row>
    <row r="33" spans="3:9" ht="15.75" customHeight="1" x14ac:dyDescent="0.25">
      <c r="C33" s="65" t="s">
        <v>22</v>
      </c>
      <c r="D33" s="54">
        <v>4773</v>
      </c>
      <c r="E33" s="54">
        <v>10785</v>
      </c>
      <c r="F33" s="54">
        <v>5527</v>
      </c>
      <c r="G33" s="41"/>
      <c r="H33" s="41"/>
      <c r="I33" s="41"/>
    </row>
    <row r="34" spans="3:9" ht="15.75" customHeight="1" x14ac:dyDescent="0.25">
      <c r="C34" s="64" t="s">
        <v>163</v>
      </c>
      <c r="D34" s="48">
        <v>4374</v>
      </c>
      <c r="E34" s="48">
        <v>10793</v>
      </c>
      <c r="F34" s="48">
        <v>5193</v>
      </c>
      <c r="G34" s="41"/>
      <c r="H34" s="41"/>
      <c r="I34" s="41"/>
    </row>
    <row r="35" spans="3:9" ht="15.75" customHeight="1" x14ac:dyDescent="0.25">
      <c r="C35" s="65" t="s">
        <v>168</v>
      </c>
      <c r="D35" s="54">
        <v>3976</v>
      </c>
      <c r="E35" s="54">
        <v>19620</v>
      </c>
      <c r="F35" s="54">
        <v>4858</v>
      </c>
      <c r="G35" s="41"/>
      <c r="H35" s="41"/>
      <c r="I35" s="41"/>
    </row>
    <row r="36" spans="3:9" ht="15.75" customHeight="1" x14ac:dyDescent="0.25">
      <c r="C36" s="64" t="s">
        <v>169</v>
      </c>
      <c r="D36" s="48">
        <v>3578</v>
      </c>
      <c r="E36" s="48">
        <v>6020</v>
      </c>
      <c r="F36" s="48">
        <v>4524</v>
      </c>
      <c r="G36" s="41"/>
      <c r="H36" s="41"/>
      <c r="I36" s="41"/>
    </row>
    <row r="37" spans="3:9" ht="15.75" customHeight="1" x14ac:dyDescent="0.25">
      <c r="C37" s="65" t="s">
        <v>170</v>
      </c>
      <c r="D37" s="54">
        <v>3180</v>
      </c>
      <c r="E37" s="54">
        <v>12080</v>
      </c>
      <c r="F37" s="54">
        <v>4190</v>
      </c>
      <c r="G37" s="41"/>
      <c r="H37" s="41"/>
      <c r="I37" s="41"/>
    </row>
    <row r="38" spans="3:9" ht="15.75" customHeight="1" x14ac:dyDescent="0.25">
      <c r="C38" s="64" t="s">
        <v>171</v>
      </c>
      <c r="D38" s="48">
        <v>2782</v>
      </c>
      <c r="E38" s="48">
        <v>11205</v>
      </c>
      <c r="F38" s="48">
        <v>3855</v>
      </c>
      <c r="G38" s="41"/>
      <c r="H38" s="41"/>
      <c r="I38" s="41"/>
    </row>
    <row r="39" spans="3:9" ht="15.75" customHeight="1" x14ac:dyDescent="0.25">
      <c r="C39" s="65" t="s">
        <v>172</v>
      </c>
      <c r="D39" s="54">
        <v>5020</v>
      </c>
      <c r="E39" s="54">
        <v>10986</v>
      </c>
      <c r="F39" s="54">
        <v>3521</v>
      </c>
      <c r="G39" s="41"/>
      <c r="H39" s="41"/>
      <c r="I39" s="41"/>
    </row>
    <row r="40" spans="3:9" ht="15.75" customHeight="1" x14ac:dyDescent="0.25">
      <c r="C40" s="64" t="s">
        <v>18</v>
      </c>
      <c r="D40" s="48">
        <v>3580</v>
      </c>
      <c r="E40" s="48">
        <v>10768</v>
      </c>
      <c r="F40" s="48">
        <v>3187</v>
      </c>
      <c r="G40" s="41"/>
      <c r="H40" s="41"/>
      <c r="I40" s="41"/>
    </row>
    <row r="41" spans="3:9" ht="15.75" customHeight="1" x14ac:dyDescent="0.25">
      <c r="C41" s="65" t="s">
        <v>167</v>
      </c>
      <c r="D41" s="54">
        <v>13090</v>
      </c>
      <c r="E41" s="54">
        <v>10549</v>
      </c>
      <c r="F41" s="54">
        <v>2852</v>
      </c>
      <c r="G41" s="41"/>
      <c r="H41" s="41"/>
      <c r="I41" s="41"/>
    </row>
    <row r="42" spans="3:9" ht="15.75" customHeight="1" x14ac:dyDescent="0.25">
      <c r="C42" s="64" t="s">
        <v>19</v>
      </c>
      <c r="D42" s="48">
        <v>12720</v>
      </c>
      <c r="E42" s="48">
        <v>10331</v>
      </c>
      <c r="F42" s="48">
        <v>2518</v>
      </c>
      <c r="G42" s="41"/>
      <c r="H42" s="41"/>
      <c r="I42" s="41"/>
    </row>
    <row r="43" spans="3:9" ht="15.75" customHeight="1" x14ac:dyDescent="0.25">
      <c r="C43" s="65" t="s">
        <v>20</v>
      </c>
      <c r="D43" s="54">
        <v>5020</v>
      </c>
      <c r="E43" s="54">
        <v>10112</v>
      </c>
      <c r="F43" s="54">
        <v>2184</v>
      </c>
      <c r="G43" s="41"/>
      <c r="H43" s="41"/>
      <c r="I43" s="41"/>
    </row>
    <row r="44" spans="3:9" ht="15.75" customHeight="1" x14ac:dyDescent="0.25">
      <c r="C44" s="64" t="s">
        <v>21</v>
      </c>
      <c r="D44" s="48">
        <v>3580</v>
      </c>
      <c r="E44" s="48">
        <v>9894</v>
      </c>
      <c r="F44" s="48">
        <v>1849</v>
      </c>
      <c r="G44" s="41"/>
      <c r="H44" s="41"/>
      <c r="I44" s="41"/>
    </row>
    <row r="45" spans="3:9" ht="15.75" customHeight="1" x14ac:dyDescent="0.25">
      <c r="C45" s="65" t="s">
        <v>22</v>
      </c>
      <c r="D45" s="54">
        <v>13090</v>
      </c>
      <c r="E45" s="54">
        <v>10882</v>
      </c>
      <c r="F45" s="54">
        <v>1515</v>
      </c>
      <c r="G45" s="41"/>
      <c r="H45" s="41"/>
      <c r="I45" s="41"/>
    </row>
    <row r="46" spans="3:9" ht="15.75" customHeight="1" x14ac:dyDescent="0.25">
      <c r="C46" s="64" t="s">
        <v>163</v>
      </c>
      <c r="D46" s="48">
        <v>12720</v>
      </c>
      <c r="E46" s="48">
        <v>10890</v>
      </c>
      <c r="F46" s="48">
        <v>1180</v>
      </c>
      <c r="G46" s="41"/>
      <c r="H46" s="41"/>
      <c r="I46" s="41"/>
    </row>
    <row r="47" spans="3:9" ht="15.75" customHeight="1" x14ac:dyDescent="0.25">
      <c r="C47" s="65" t="s">
        <v>168</v>
      </c>
      <c r="D47" s="54">
        <v>18130</v>
      </c>
      <c r="E47" s="54">
        <v>10898</v>
      </c>
      <c r="F47" s="54">
        <v>846</v>
      </c>
      <c r="G47" s="41"/>
      <c r="H47" s="41"/>
      <c r="I47" s="41"/>
    </row>
    <row r="48" spans="3:9" ht="15.75" customHeight="1" x14ac:dyDescent="0.25">
      <c r="C48" s="64" t="s">
        <v>169</v>
      </c>
      <c r="D48" s="48">
        <v>3580</v>
      </c>
      <c r="E48" s="48">
        <v>10907</v>
      </c>
      <c r="F48" s="48">
        <v>512</v>
      </c>
      <c r="G48" s="41"/>
      <c r="H48" s="41"/>
      <c r="I48" s="41"/>
    </row>
    <row r="49" spans="3:9" ht="15.75" customHeight="1" x14ac:dyDescent="0.25">
      <c r="C49" s="65" t="s">
        <v>170</v>
      </c>
      <c r="D49" s="54">
        <v>13090</v>
      </c>
      <c r="E49" s="54">
        <v>10915</v>
      </c>
      <c r="F49" s="54">
        <v>177</v>
      </c>
      <c r="G49" s="41"/>
      <c r="H49" s="41"/>
      <c r="I49" s="41"/>
    </row>
    <row r="50" spans="3:9" ht="15.75" customHeight="1" x14ac:dyDescent="0.25">
      <c r="C50" s="64" t="s">
        <v>171</v>
      </c>
      <c r="D50" s="48">
        <v>2782</v>
      </c>
      <c r="E50" s="48">
        <v>10923</v>
      </c>
      <c r="F50" s="48">
        <v>4524</v>
      </c>
      <c r="G50" s="41"/>
      <c r="H50" s="41"/>
      <c r="I50" s="41"/>
    </row>
    <row r="51" spans="3:9" ht="15.75" customHeight="1" x14ac:dyDescent="0.25">
      <c r="C51" s="65" t="s">
        <v>172</v>
      </c>
      <c r="D51" s="54">
        <v>5020</v>
      </c>
      <c r="E51" s="54">
        <v>10931</v>
      </c>
      <c r="F51" s="54">
        <v>4190</v>
      </c>
      <c r="G51" s="41"/>
      <c r="H51" s="41"/>
      <c r="I51" s="41"/>
    </row>
    <row r="52" spans="3:9" ht="15.75" customHeight="1" x14ac:dyDescent="0.25">
      <c r="C52" s="64" t="s">
        <v>18</v>
      </c>
      <c r="D52" s="48">
        <v>6775</v>
      </c>
      <c r="E52" s="48">
        <v>10949</v>
      </c>
      <c r="F52" s="48">
        <v>192</v>
      </c>
      <c r="G52" s="41"/>
      <c r="H52" s="41"/>
      <c r="I52" s="41"/>
    </row>
    <row r="53" spans="3:9" ht="15.75" customHeight="1" x14ac:dyDescent="0.25">
      <c r="C53" s="65" t="s">
        <v>167</v>
      </c>
      <c r="D53" s="54">
        <v>5260</v>
      </c>
      <c r="E53" s="54">
        <v>19620</v>
      </c>
      <c r="F53" s="54">
        <v>17800</v>
      </c>
      <c r="G53" s="41"/>
      <c r="H53" s="41"/>
      <c r="I53" s="41"/>
    </row>
    <row r="54" spans="3:9" ht="15.75" customHeight="1" x14ac:dyDescent="0.25">
      <c r="C54" s="64" t="s">
        <v>19</v>
      </c>
      <c r="D54" s="48">
        <v>5020</v>
      </c>
      <c r="E54" s="48">
        <v>6020</v>
      </c>
      <c r="F54" s="48">
        <v>2180</v>
      </c>
      <c r="G54" s="41"/>
      <c r="H54" s="41"/>
      <c r="I54" s="41"/>
    </row>
    <row r="55" spans="3:9" ht="15.75" customHeight="1" x14ac:dyDescent="0.25">
      <c r="C55" s="65" t="s">
        <v>20</v>
      </c>
      <c r="D55" s="54">
        <v>3580</v>
      </c>
      <c r="E55" s="54">
        <v>12080</v>
      </c>
      <c r="F55" s="54">
        <v>4020</v>
      </c>
      <c r="G55" s="41"/>
      <c r="H55" s="41"/>
      <c r="I55" s="41"/>
    </row>
    <row r="56" spans="3:9" ht="15.75" customHeight="1" x14ac:dyDescent="0.25">
      <c r="C56" s="64" t="s">
        <v>21</v>
      </c>
      <c r="D56" s="48">
        <v>13090</v>
      </c>
      <c r="E56" s="48">
        <v>1880</v>
      </c>
      <c r="F56" s="48">
        <v>7310</v>
      </c>
      <c r="G56" s="41"/>
      <c r="H56" s="41"/>
      <c r="I56" s="41"/>
    </row>
    <row r="57" spans="3:9" ht="15.75" customHeight="1" x14ac:dyDescent="0.25">
      <c r="C57" s="65" t="s">
        <v>22</v>
      </c>
      <c r="D57" s="54">
        <v>12720</v>
      </c>
      <c r="E57" s="54">
        <v>17280</v>
      </c>
      <c r="F57" s="54">
        <v>9710</v>
      </c>
      <c r="G57" s="41"/>
      <c r="H57" s="41"/>
      <c r="I57" s="41"/>
    </row>
    <row r="58" spans="3:9" ht="15.75" customHeight="1" x14ac:dyDescent="0.25">
      <c r="C58" s="64" t="s">
        <v>163</v>
      </c>
      <c r="D58" s="48">
        <v>18130</v>
      </c>
      <c r="E58" s="48">
        <v>10390</v>
      </c>
      <c r="F58" s="48">
        <v>9460</v>
      </c>
      <c r="G58" s="41"/>
      <c r="H58" s="41"/>
      <c r="I58" s="41"/>
    </row>
    <row r="59" spans="3:9" ht="15.75" customHeight="1" x14ac:dyDescent="0.25">
      <c r="C59" s="65" t="s">
        <v>168</v>
      </c>
      <c r="D59" s="54">
        <v>23540</v>
      </c>
      <c r="E59" s="54">
        <v>11910</v>
      </c>
      <c r="F59" s="54">
        <v>18120</v>
      </c>
      <c r="G59" s="41"/>
      <c r="H59" s="41"/>
      <c r="I59" s="41"/>
    </row>
    <row r="60" spans="3:9" ht="15.75" customHeight="1" x14ac:dyDescent="0.25">
      <c r="C60" s="64" t="s">
        <v>169</v>
      </c>
      <c r="D60" s="48">
        <v>28950</v>
      </c>
      <c r="E60" s="48">
        <v>7823</v>
      </c>
      <c r="F60" s="48">
        <v>20840</v>
      </c>
      <c r="G60" s="41"/>
      <c r="H60" s="41"/>
      <c r="I60" s="41"/>
    </row>
    <row r="61" spans="3:9" ht="15.75" customHeight="1" x14ac:dyDescent="0.25">
      <c r="C61" s="65" t="s">
        <v>170</v>
      </c>
      <c r="D61" s="54">
        <v>34360</v>
      </c>
      <c r="E61" s="54">
        <v>3737</v>
      </c>
      <c r="F61" s="54">
        <v>25045</v>
      </c>
      <c r="G61" s="41"/>
      <c r="H61" s="41"/>
      <c r="I61" s="41"/>
    </row>
    <row r="62" spans="3:9" ht="15.75" customHeight="1" x14ac:dyDescent="0.25">
      <c r="C62" s="64" t="s">
        <v>171</v>
      </c>
      <c r="D62" s="48">
        <v>39770</v>
      </c>
      <c r="E62" s="48">
        <v>2453</v>
      </c>
      <c r="F62" s="48">
        <v>29250</v>
      </c>
      <c r="G62" s="41"/>
      <c r="H62" s="41"/>
      <c r="I62" s="41"/>
    </row>
    <row r="63" spans="3:9" ht="15.75" customHeight="1" x14ac:dyDescent="0.25">
      <c r="C63" s="65" t="s">
        <v>172</v>
      </c>
      <c r="D63" s="54">
        <v>45180</v>
      </c>
      <c r="E63" s="54">
        <v>1170</v>
      </c>
      <c r="F63" s="54">
        <v>33455</v>
      </c>
      <c r="G63" s="41"/>
      <c r="H63" s="41"/>
      <c r="I63" s="41"/>
    </row>
    <row r="64" spans="3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D10:E10"/>
    <mergeCell ref="D11:E11"/>
    <mergeCell ref="C14:F14"/>
  </mergeCells>
  <conditionalFormatting sqref="F12:H12">
    <cfRule type="expression" dxfId="4" priority="1">
      <formula>F$11=L$11</formula>
    </cfRule>
  </conditionalFormatting>
  <dataValidations count="1">
    <dataValidation type="list" allowBlank="1" showErrorMessage="1" sqref="C11:C12" xr:uid="{00000000-0002-0000-0600-000000000000}">
      <formula1>$C$16:$C$27</formula1>
    </dataValidation>
  </dataValidations>
  <pageMargins left="0.7" right="0.7" top="0.75" bottom="0.75" header="0" footer="0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2:Z1000"/>
  <sheetViews>
    <sheetView showGridLines="0" workbookViewId="0"/>
  </sheetViews>
  <sheetFormatPr baseColWidth="10" defaultColWidth="12.625" defaultRowHeight="15" customHeight="1" x14ac:dyDescent="0.2"/>
  <cols>
    <col min="1" max="1" width="4.25" customWidth="1"/>
    <col min="2" max="10" width="10.125" customWidth="1"/>
    <col min="11" max="11" width="1" customWidth="1"/>
    <col min="12" max="12" width="5.25" customWidth="1"/>
    <col min="13" max="19" width="9.375" hidden="1" customWidth="1"/>
    <col min="20" max="26" width="9.375" customWidth="1"/>
  </cols>
  <sheetData>
    <row r="2" spans="1:26" x14ac:dyDescent="0.25">
      <c r="A2" s="3"/>
      <c r="B2" s="4" t="s">
        <v>182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x14ac:dyDescent="0.25">
      <c r="B4" s="6" t="s">
        <v>183</v>
      </c>
      <c r="C4" s="6"/>
      <c r="D4" s="6"/>
      <c r="E4" s="6"/>
      <c r="F4" s="6"/>
      <c r="G4" s="6"/>
      <c r="H4" s="6"/>
      <c r="I4" s="6"/>
      <c r="J4" s="6"/>
    </row>
    <row r="5" spans="1:26" x14ac:dyDescent="0.25">
      <c r="B5" s="6" t="s">
        <v>184</v>
      </c>
      <c r="C5" s="6"/>
      <c r="D5" s="6"/>
      <c r="E5" s="6"/>
      <c r="F5" s="6"/>
      <c r="G5" s="6"/>
      <c r="H5" s="6"/>
      <c r="I5" s="6"/>
      <c r="J5" s="6"/>
    </row>
    <row r="6" spans="1:26" x14ac:dyDescent="0.25">
      <c r="B6" s="6" t="s">
        <v>185</v>
      </c>
      <c r="C6" s="6"/>
      <c r="D6" s="6"/>
      <c r="E6" s="6"/>
      <c r="F6" s="6"/>
      <c r="G6" s="6"/>
      <c r="H6" s="6"/>
      <c r="I6" s="6"/>
      <c r="J6" s="6"/>
    </row>
    <row r="7" spans="1:26" x14ac:dyDescent="0.25">
      <c r="B7" s="6" t="s">
        <v>186</v>
      </c>
      <c r="C7" s="6"/>
      <c r="D7" s="6"/>
      <c r="E7" s="6"/>
      <c r="F7" s="6"/>
      <c r="G7" s="6"/>
      <c r="H7" s="6"/>
      <c r="I7" s="6"/>
      <c r="J7" s="6"/>
    </row>
    <row r="10" spans="1:26" x14ac:dyDescent="0.25">
      <c r="B10" s="90" t="s">
        <v>181</v>
      </c>
      <c r="C10" s="96"/>
      <c r="D10" s="96"/>
      <c r="E10" s="91"/>
      <c r="H10" s="47" t="s">
        <v>162</v>
      </c>
      <c r="I10" s="47" t="s">
        <v>179</v>
      </c>
      <c r="J10" s="47" t="s">
        <v>180</v>
      </c>
      <c r="R10" s="5">
        <f>SUM(Q11:S22)</f>
        <v>0</v>
      </c>
    </row>
    <row r="11" spans="1:26" x14ac:dyDescent="0.25">
      <c r="B11" s="57" t="s">
        <v>166</v>
      </c>
      <c r="C11" s="47" t="s">
        <v>162</v>
      </c>
      <c r="D11" s="47" t="s">
        <v>179</v>
      </c>
      <c r="E11" s="47" t="s">
        <v>180</v>
      </c>
      <c r="G11" s="66" t="s">
        <v>18</v>
      </c>
      <c r="H11" s="67"/>
      <c r="I11" s="67"/>
      <c r="J11" s="67"/>
      <c r="K11" s="61"/>
      <c r="N11" s="5">
        <f t="shared" ref="N11:P11" si="0">SUMIFS(C$12:C$59,$B$12:$B$59,$G11)/SUM(C$12:C$59)</f>
        <v>7.3888148413526575E-2</v>
      </c>
      <c r="O11" s="5">
        <f t="shared" si="0"/>
        <v>6.8928190427787958E-2</v>
      </c>
      <c r="P11" s="5">
        <f t="shared" si="0"/>
        <v>6.1331335917893789E-2</v>
      </c>
      <c r="Q11" s="5">
        <f t="shared" ref="Q11:S11" si="1">IF(H11=N11,1,0)</f>
        <v>0</v>
      </c>
      <c r="R11" s="5">
        <f t="shared" si="1"/>
        <v>0</v>
      </c>
      <c r="S11" s="5">
        <f t="shared" si="1"/>
        <v>0</v>
      </c>
    </row>
    <row r="12" spans="1:26" x14ac:dyDescent="0.25">
      <c r="B12" s="64" t="s">
        <v>18</v>
      </c>
      <c r="C12" s="48">
        <v>20750</v>
      </c>
      <c r="D12" s="48">
        <v>1790</v>
      </c>
      <c r="E12" s="48">
        <v>12710</v>
      </c>
      <c r="F12" s="41"/>
      <c r="G12" s="66" t="s">
        <v>167</v>
      </c>
      <c r="H12" s="67"/>
      <c r="I12" s="67"/>
      <c r="J12" s="67"/>
      <c r="K12" s="61"/>
      <c r="N12" s="5">
        <f t="shared" ref="N12:P12" si="2">SUMIFS(C$12:C$59,$B$12:$B$59,$G12)/SUM(C$12:C$59)</f>
        <v>6.0400028779072232E-2</v>
      </c>
      <c r="O12" s="5">
        <f t="shared" si="2"/>
        <v>0.12018561038834569</v>
      </c>
      <c r="P12" s="5">
        <f t="shared" si="2"/>
        <v>0.10989277302910297</v>
      </c>
      <c r="Q12" s="5">
        <f t="shared" ref="Q12:S12" si="3">IF(H12=N12,1,0)</f>
        <v>0</v>
      </c>
      <c r="R12" s="5">
        <f t="shared" si="3"/>
        <v>0</v>
      </c>
      <c r="S12" s="5">
        <f t="shared" si="3"/>
        <v>0</v>
      </c>
    </row>
    <row r="13" spans="1:26" x14ac:dyDescent="0.25">
      <c r="B13" s="65" t="s">
        <v>167</v>
      </c>
      <c r="C13" s="54">
        <v>6240</v>
      </c>
      <c r="D13" s="54">
        <v>18800</v>
      </c>
      <c r="E13" s="54">
        <v>14210</v>
      </c>
      <c r="F13" s="41"/>
      <c r="G13" s="66" t="s">
        <v>19</v>
      </c>
      <c r="H13" s="67"/>
      <c r="I13" s="67"/>
      <c r="J13" s="67"/>
      <c r="K13" s="61"/>
      <c r="N13" s="5">
        <f t="shared" ref="N13:P13" si="4">SUMIFS(C$12:C$59,$B$12:$B$59,$G13)/SUM(C$12:C$59)</f>
        <v>6.9262480251562439E-2</v>
      </c>
      <c r="O13" s="5">
        <f t="shared" si="4"/>
        <v>7.6435178204519158E-2</v>
      </c>
      <c r="P13" s="5">
        <f t="shared" si="4"/>
        <v>6.2912422828856951E-2</v>
      </c>
      <c r="Q13" s="5">
        <f t="shared" ref="Q13:S13" si="5">IF(H13=N13,1,0)</f>
        <v>0</v>
      </c>
      <c r="R13" s="5">
        <f t="shared" si="5"/>
        <v>0</v>
      </c>
      <c r="S13" s="5">
        <f t="shared" si="5"/>
        <v>0</v>
      </c>
    </row>
    <row r="14" spans="1:26" x14ac:dyDescent="0.25">
      <c r="B14" s="64" t="s">
        <v>19</v>
      </c>
      <c r="C14" s="48">
        <v>11790</v>
      </c>
      <c r="D14" s="48">
        <v>10870</v>
      </c>
      <c r="E14" s="48">
        <v>12660</v>
      </c>
      <c r="F14" s="41"/>
      <c r="G14" s="66" t="s">
        <v>20</v>
      </c>
      <c r="H14" s="67"/>
      <c r="I14" s="67"/>
      <c r="J14" s="67"/>
      <c r="K14" s="61"/>
      <c r="N14" s="5">
        <f t="shared" ref="N14:P14" si="6">SUMIFS(C$12:C$59,$B$12:$B$59,$G14)/SUM(C$12:C$59)</f>
        <v>4.2983094317131203E-2</v>
      </c>
      <c r="O14" s="5">
        <f t="shared" si="6"/>
        <v>8.4725599844614086E-2</v>
      </c>
      <c r="P14" s="5">
        <f t="shared" si="6"/>
        <v>3.8370459838804716E-2</v>
      </c>
      <c r="Q14" s="5">
        <f t="shared" ref="Q14:S14" si="7">IF(H14=N14,1,0)</f>
        <v>0</v>
      </c>
      <c r="R14" s="5">
        <f t="shared" si="7"/>
        <v>0</v>
      </c>
      <c r="S14" s="5">
        <f t="shared" si="7"/>
        <v>0</v>
      </c>
    </row>
    <row r="15" spans="1:26" x14ac:dyDescent="0.25">
      <c r="B15" s="65" t="s">
        <v>20</v>
      </c>
      <c r="C15" s="54">
        <v>7860</v>
      </c>
      <c r="D15" s="54">
        <v>9140</v>
      </c>
      <c r="E15" s="54">
        <v>2170</v>
      </c>
      <c r="F15" s="41"/>
      <c r="G15" s="66" t="s">
        <v>21</v>
      </c>
      <c r="H15" s="67"/>
      <c r="I15" s="67"/>
      <c r="J15" s="67"/>
      <c r="K15" s="61"/>
      <c r="N15" s="5">
        <f t="shared" ref="N15:P15" si="8">SUMIFS(C$12:C$59,$B$12:$B$59,$G15)/SUM(C$12:C$59)</f>
        <v>5.2879703136965578E-2</v>
      </c>
      <c r="O15" s="5">
        <f t="shared" si="8"/>
        <v>8.4865771755904221E-2</v>
      </c>
      <c r="P15" s="5">
        <f t="shared" si="8"/>
        <v>8.6437221659203506E-2</v>
      </c>
      <c r="Q15" s="5">
        <f t="shared" ref="Q15:S15" si="9">IF(H15=N15,1,0)</f>
        <v>0</v>
      </c>
      <c r="R15" s="5">
        <f t="shared" si="9"/>
        <v>0</v>
      </c>
      <c r="S15" s="5">
        <f t="shared" si="9"/>
        <v>0</v>
      </c>
    </row>
    <row r="16" spans="1:26" x14ac:dyDescent="0.25">
      <c r="B16" s="64" t="s">
        <v>21</v>
      </c>
      <c r="C16" s="48">
        <v>5260</v>
      </c>
      <c r="D16" s="48">
        <v>19620</v>
      </c>
      <c r="E16" s="48">
        <v>17800</v>
      </c>
      <c r="F16" s="41"/>
      <c r="G16" s="66" t="s">
        <v>22</v>
      </c>
      <c r="H16" s="67"/>
      <c r="I16" s="67"/>
      <c r="J16" s="67"/>
      <c r="K16" s="61"/>
      <c r="N16" s="5">
        <f t="shared" ref="N16:P16" si="10">SUMIFS(C$12:C$59,$B$12:$B$59,$G16)/SUM(C$12:C$59)</f>
        <v>6.946906611036692E-2</v>
      </c>
      <c r="O16" s="5">
        <f t="shared" si="10"/>
        <v>9.0493314082895321E-2</v>
      </c>
      <c r="P16" s="5">
        <f t="shared" si="10"/>
        <v>4.9859644872134172E-2</v>
      </c>
      <c r="Q16" s="5">
        <f t="shared" ref="Q16:S16" si="11">IF(H16=N16,1,0)</f>
        <v>0</v>
      </c>
      <c r="R16" s="5">
        <f t="shared" si="11"/>
        <v>0</v>
      </c>
      <c r="S16" s="5">
        <f t="shared" si="11"/>
        <v>0</v>
      </c>
    </row>
    <row r="17" spans="2:19" x14ac:dyDescent="0.25">
      <c r="B17" s="65" t="s">
        <v>22</v>
      </c>
      <c r="C17" s="54">
        <v>5020</v>
      </c>
      <c r="D17" s="54">
        <v>6020</v>
      </c>
      <c r="E17" s="54">
        <v>2180</v>
      </c>
      <c r="F17" s="41"/>
      <c r="G17" s="66" t="s">
        <v>163</v>
      </c>
      <c r="H17" s="67"/>
      <c r="I17" s="67"/>
      <c r="J17" s="67"/>
      <c r="K17" s="61"/>
      <c r="N17" s="5">
        <f t="shared" ref="N17:P17" si="12">SUMIFS(C$12:C$59,$B$12:$B$59,$G17)/SUM(C$12:C$59)</f>
        <v>7.5716855610326608E-2</v>
      </c>
      <c r="O17" s="5">
        <f t="shared" si="12"/>
        <v>8.8855524108901879E-2</v>
      </c>
      <c r="P17" s="5">
        <f t="shared" si="12"/>
        <v>5.2285884350671656E-2</v>
      </c>
      <c r="Q17" s="5">
        <f t="shared" ref="Q17:S17" si="13">IF(H17=N17,1,0)</f>
        <v>0</v>
      </c>
      <c r="R17" s="5">
        <f t="shared" si="13"/>
        <v>0</v>
      </c>
      <c r="S17" s="5">
        <f t="shared" si="13"/>
        <v>0</v>
      </c>
    </row>
    <row r="18" spans="2:19" x14ac:dyDescent="0.25">
      <c r="B18" s="64" t="s">
        <v>163</v>
      </c>
      <c r="C18" s="48">
        <v>3580</v>
      </c>
      <c r="D18" s="48">
        <v>12080</v>
      </c>
      <c r="E18" s="48">
        <v>4020</v>
      </c>
      <c r="F18" s="41"/>
      <c r="G18" s="66" t="s">
        <v>168</v>
      </c>
      <c r="H18" s="67"/>
      <c r="I18" s="67"/>
      <c r="J18" s="67"/>
      <c r="K18" s="61"/>
      <c r="N18" s="5">
        <f t="shared" ref="N18:P18" si="14">SUMIFS(C$12:C$59,$B$12:$B$59,$G18)/SUM(C$12:C$59)</f>
        <v>0.1146088949613577</v>
      </c>
      <c r="O18" s="5">
        <f t="shared" si="14"/>
        <v>8.9166673243847722E-2</v>
      </c>
      <c r="P18" s="5">
        <f t="shared" si="14"/>
        <v>8.1996359920477643E-2</v>
      </c>
      <c r="Q18" s="5">
        <f t="shared" ref="Q18:S18" si="15">IF(H18=N18,1,0)</f>
        <v>0</v>
      </c>
      <c r="R18" s="5">
        <f t="shared" si="15"/>
        <v>0</v>
      </c>
      <c r="S18" s="5">
        <f t="shared" si="15"/>
        <v>0</v>
      </c>
    </row>
    <row r="19" spans="2:19" x14ac:dyDescent="0.25">
      <c r="B19" s="65" t="s">
        <v>168</v>
      </c>
      <c r="C19" s="54">
        <v>13090</v>
      </c>
      <c r="D19" s="54">
        <v>1880</v>
      </c>
      <c r="E19" s="54">
        <v>7310</v>
      </c>
      <c r="F19" s="41"/>
      <c r="G19" s="66" t="s">
        <v>169</v>
      </c>
      <c r="H19" s="67"/>
      <c r="I19" s="67"/>
      <c r="J19" s="67"/>
      <c r="K19" s="61"/>
      <c r="N19" s="5">
        <f t="shared" ref="N19:P19" si="16">SUMIFS(C$12:C$59,$B$12:$B$59,$G19)/SUM(C$12:C$59)</f>
        <v>9.5275924416634433E-2</v>
      </c>
      <c r="O19" s="5">
        <f t="shared" si="16"/>
        <v>8.4581222517984014E-2</v>
      </c>
      <c r="P19" s="5">
        <f t="shared" si="16"/>
        <v>9.3719255132816065E-2</v>
      </c>
      <c r="Q19" s="5">
        <f t="shared" ref="Q19:S19" si="17">IF(H19=N19,1,0)</f>
        <v>0</v>
      </c>
      <c r="R19" s="5">
        <f t="shared" si="17"/>
        <v>0</v>
      </c>
      <c r="S19" s="5">
        <f t="shared" si="17"/>
        <v>0</v>
      </c>
    </row>
    <row r="20" spans="2:19" x14ac:dyDescent="0.25">
      <c r="B20" s="64" t="s">
        <v>169</v>
      </c>
      <c r="C20" s="48">
        <v>12720</v>
      </c>
      <c r="D20" s="48">
        <v>17280</v>
      </c>
      <c r="E20" s="48">
        <v>9710</v>
      </c>
      <c r="F20" s="41"/>
      <c r="G20" s="66" t="s">
        <v>170</v>
      </c>
      <c r="H20" s="67"/>
      <c r="I20" s="67"/>
      <c r="J20" s="67"/>
      <c r="K20" s="61"/>
      <c r="N20" s="5">
        <f t="shared" ref="N20:P20" si="18">SUMIFS(C$12:C$59,$B$12:$B$59,$G20)/SUM(C$12:C$59)</f>
        <v>0.13416796376766552</v>
      </c>
      <c r="O20" s="5">
        <f t="shared" si="18"/>
        <v>7.4703140486748407E-2</v>
      </c>
      <c r="P20" s="5">
        <f t="shared" si="18"/>
        <v>0.10237399059164794</v>
      </c>
      <c r="Q20" s="5">
        <f t="shared" ref="Q20:S20" si="19">IF(H20=N20,1,0)</f>
        <v>0</v>
      </c>
      <c r="R20" s="5">
        <f t="shared" si="19"/>
        <v>0</v>
      </c>
      <c r="S20" s="5">
        <f t="shared" si="19"/>
        <v>0</v>
      </c>
    </row>
    <row r="21" spans="2:19" ht="15.75" customHeight="1" x14ac:dyDescent="0.25">
      <c r="B21" s="65" t="s">
        <v>170</v>
      </c>
      <c r="C21" s="54">
        <v>18130</v>
      </c>
      <c r="D21" s="54">
        <v>10390</v>
      </c>
      <c r="E21" s="54">
        <v>9460</v>
      </c>
      <c r="F21" s="41"/>
      <c r="G21" s="66" t="s">
        <v>171</v>
      </c>
      <c r="H21" s="67"/>
      <c r="I21" s="67"/>
      <c r="J21" s="67"/>
      <c r="K21" s="61"/>
      <c r="N21" s="5">
        <f t="shared" ref="N21:P21" si="20">SUMIFS(C$12:C$59,$B$12:$B$59,$G21)/SUM(C$12:C$59)</f>
        <v>9.3844150693757789E-2</v>
      </c>
      <c r="O21" s="5">
        <f t="shared" si="20"/>
        <v>7.3433801656715286E-2</v>
      </c>
      <c r="P21" s="5">
        <f t="shared" si="20"/>
        <v>0.14682266468807467</v>
      </c>
      <c r="Q21" s="5">
        <f t="shared" ref="Q21:S21" si="21">IF(H21=N21,1,0)</f>
        <v>0</v>
      </c>
      <c r="R21" s="5">
        <f t="shared" si="21"/>
        <v>0</v>
      </c>
      <c r="S21" s="5">
        <f t="shared" si="21"/>
        <v>0</v>
      </c>
    </row>
    <row r="22" spans="2:19" ht="15.75" customHeight="1" x14ac:dyDescent="0.25">
      <c r="B22" s="64" t="s">
        <v>171</v>
      </c>
      <c r="C22" s="48">
        <v>2760</v>
      </c>
      <c r="D22" s="48">
        <v>11910</v>
      </c>
      <c r="E22" s="48">
        <v>18120</v>
      </c>
      <c r="F22" s="41"/>
      <c r="G22" s="66" t="s">
        <v>172</v>
      </c>
      <c r="H22" s="67"/>
      <c r="I22" s="67"/>
      <c r="J22" s="67"/>
      <c r="K22" s="61"/>
      <c r="N22" s="5">
        <f t="shared" ref="N22:P22" si="22">SUMIFS(C$12:C$59,$B$12:$B$59,$G22)/SUM(C$12:C$59)</f>
        <v>0.11750368954163298</v>
      </c>
      <c r="O22" s="5">
        <f t="shared" si="22"/>
        <v>6.3625973281736442E-2</v>
      </c>
      <c r="P22" s="5">
        <f t="shared" si="22"/>
        <v>0.11399798717031594</v>
      </c>
      <c r="Q22" s="5">
        <f t="shared" ref="Q22:S22" si="23">IF(H22=N22,1,0)</f>
        <v>0</v>
      </c>
      <c r="R22" s="5">
        <f t="shared" si="23"/>
        <v>0</v>
      </c>
      <c r="S22" s="5">
        <f t="shared" si="23"/>
        <v>0</v>
      </c>
    </row>
    <row r="23" spans="2:19" ht="15.75" customHeight="1" x14ac:dyDescent="0.25">
      <c r="B23" s="65" t="s">
        <v>172</v>
      </c>
      <c r="C23" s="54">
        <v>5000</v>
      </c>
      <c r="D23" s="54">
        <v>8530</v>
      </c>
      <c r="E23" s="54">
        <v>2120</v>
      </c>
      <c r="F23" s="41"/>
      <c r="H23" s="63"/>
      <c r="I23" s="63"/>
      <c r="J23" s="63"/>
    </row>
    <row r="24" spans="2:19" ht="15.75" customHeight="1" x14ac:dyDescent="0.25">
      <c r="B24" s="64" t="s">
        <v>18</v>
      </c>
      <c r="C24" s="48">
        <v>6762.7272727272803</v>
      </c>
      <c r="D24" s="48">
        <v>10745</v>
      </c>
      <c r="E24" s="48">
        <v>7199.0909090909099</v>
      </c>
      <c r="F24" s="41"/>
    </row>
    <row r="25" spans="2:19" ht="15.75" customHeight="1" x14ac:dyDescent="0.25">
      <c r="B25" s="65" t="s">
        <v>167</v>
      </c>
      <c r="C25" s="54">
        <v>6364.68531468532</v>
      </c>
      <c r="D25" s="54">
        <v>10753.0769230769</v>
      </c>
      <c r="E25" s="54">
        <v>6864.7202797202799</v>
      </c>
      <c r="F25" s="41"/>
    </row>
    <row r="26" spans="2:19" ht="15.75" customHeight="1" x14ac:dyDescent="0.25">
      <c r="B26" s="64" t="s">
        <v>19</v>
      </c>
      <c r="C26" s="48">
        <v>5966.6433566433598</v>
      </c>
      <c r="D26" s="48">
        <v>10761.1538461538</v>
      </c>
      <c r="E26" s="48">
        <v>6530.3496503496499</v>
      </c>
      <c r="F26" s="41"/>
    </row>
    <row r="27" spans="2:19" ht="15.75" customHeight="1" x14ac:dyDescent="0.25">
      <c r="B27" s="65" t="s">
        <v>20</v>
      </c>
      <c r="C27" s="54">
        <v>5568.6013986014004</v>
      </c>
      <c r="D27" s="54">
        <v>10769.2307692308</v>
      </c>
      <c r="E27" s="54">
        <v>6195.9790209790199</v>
      </c>
      <c r="F27" s="41"/>
    </row>
    <row r="28" spans="2:19" ht="15.75" customHeight="1" x14ac:dyDescent="0.25">
      <c r="B28" s="64" t="s">
        <v>21</v>
      </c>
      <c r="C28" s="48">
        <v>5170.5594405594402</v>
      </c>
      <c r="D28" s="48">
        <v>10777.307692307701</v>
      </c>
      <c r="E28" s="48">
        <v>5861.6083916083899</v>
      </c>
      <c r="F28" s="41"/>
    </row>
    <row r="29" spans="2:19" ht="15.75" customHeight="1" x14ac:dyDescent="0.25">
      <c r="B29" s="65" t="s">
        <v>22</v>
      </c>
      <c r="C29" s="54">
        <v>4772.51748251749</v>
      </c>
      <c r="D29" s="54">
        <v>10785.384615384601</v>
      </c>
      <c r="E29" s="54">
        <v>5527.2377622377599</v>
      </c>
      <c r="F29" s="41"/>
    </row>
    <row r="30" spans="2:19" ht="15.75" customHeight="1" x14ac:dyDescent="0.25">
      <c r="B30" s="64" t="s">
        <v>163</v>
      </c>
      <c r="C30" s="48">
        <v>4374.4755244755297</v>
      </c>
      <c r="D30" s="48">
        <v>10793.461538461501</v>
      </c>
      <c r="E30" s="48">
        <v>5192.8671328671298</v>
      </c>
      <c r="F30" s="41"/>
    </row>
    <row r="31" spans="2:19" ht="15.75" customHeight="1" x14ac:dyDescent="0.25">
      <c r="B31" s="65" t="s">
        <v>168</v>
      </c>
      <c r="C31" s="54">
        <v>3976.4335664335699</v>
      </c>
      <c r="D31" s="54">
        <v>19620</v>
      </c>
      <c r="E31" s="54">
        <v>4858.4965034964998</v>
      </c>
      <c r="F31" s="41"/>
    </row>
    <row r="32" spans="2:19" ht="15.75" customHeight="1" x14ac:dyDescent="0.25">
      <c r="B32" s="64" t="s">
        <v>169</v>
      </c>
      <c r="C32" s="48">
        <v>3578.3916083916101</v>
      </c>
      <c r="D32" s="48">
        <v>6020</v>
      </c>
      <c r="E32" s="48">
        <v>4524.1258741258698</v>
      </c>
      <c r="F32" s="41"/>
    </row>
    <row r="33" spans="2:7" ht="15.75" customHeight="1" x14ac:dyDescent="0.25">
      <c r="B33" s="65" t="s">
        <v>170</v>
      </c>
      <c r="C33" s="54">
        <v>3180.3496503496499</v>
      </c>
      <c r="D33" s="54">
        <v>12080</v>
      </c>
      <c r="E33" s="54">
        <v>4189.7552447552398</v>
      </c>
      <c r="F33" s="41"/>
    </row>
    <row r="34" spans="2:7" ht="15.75" customHeight="1" x14ac:dyDescent="0.25">
      <c r="B34" s="64" t="s">
        <v>171</v>
      </c>
      <c r="C34" s="48">
        <v>2782.3076923077001</v>
      </c>
      <c r="D34" s="48">
        <v>11204.5</v>
      </c>
      <c r="E34" s="48">
        <v>3855.3846153846098</v>
      </c>
      <c r="F34" s="41"/>
    </row>
    <row r="35" spans="2:7" ht="15.75" customHeight="1" x14ac:dyDescent="0.25">
      <c r="B35" s="65" t="s">
        <v>172</v>
      </c>
      <c r="C35" s="54">
        <v>5020</v>
      </c>
      <c r="D35" s="54">
        <v>10986.0769230769</v>
      </c>
      <c r="E35" s="54">
        <v>3521.0139860139798</v>
      </c>
      <c r="F35" s="41"/>
    </row>
    <row r="36" spans="2:7" ht="15.75" customHeight="1" x14ac:dyDescent="0.25">
      <c r="B36" s="64" t="s">
        <v>18</v>
      </c>
      <c r="C36" s="48">
        <v>3580</v>
      </c>
      <c r="D36" s="48">
        <v>10767.6538461539</v>
      </c>
      <c r="E36" s="48">
        <v>3186.6433566433502</v>
      </c>
      <c r="F36" s="41"/>
    </row>
    <row r="37" spans="2:7" ht="15.75" customHeight="1" x14ac:dyDescent="0.25">
      <c r="B37" s="65" t="s">
        <v>167</v>
      </c>
      <c r="C37" s="54">
        <v>13090</v>
      </c>
      <c r="D37" s="54">
        <v>10549.2307692308</v>
      </c>
      <c r="E37" s="54">
        <v>2852.2727272727202</v>
      </c>
      <c r="F37" s="41"/>
    </row>
    <row r="38" spans="2:7" ht="15.75" customHeight="1" x14ac:dyDescent="0.25">
      <c r="B38" s="64" t="s">
        <v>19</v>
      </c>
      <c r="C38" s="48">
        <v>12720</v>
      </c>
      <c r="D38" s="48">
        <v>10330.807692307701</v>
      </c>
      <c r="E38" s="48">
        <v>2517.9020979020902</v>
      </c>
      <c r="F38" s="41"/>
    </row>
    <row r="39" spans="2:7" ht="15.75" customHeight="1" x14ac:dyDescent="0.25">
      <c r="B39" s="65" t="s">
        <v>20</v>
      </c>
      <c r="C39" s="54">
        <v>5020</v>
      </c>
      <c r="D39" s="54">
        <v>10112.384615384701</v>
      </c>
      <c r="E39" s="54">
        <v>2183.5314685314602</v>
      </c>
      <c r="F39" s="41"/>
    </row>
    <row r="40" spans="2:7" ht="15.75" customHeight="1" x14ac:dyDescent="0.25">
      <c r="B40" s="64" t="s">
        <v>21</v>
      </c>
      <c r="C40" s="48">
        <v>3580</v>
      </c>
      <c r="D40" s="48">
        <v>9893.96153846159</v>
      </c>
      <c r="E40" s="48">
        <v>1849.1608391608299</v>
      </c>
      <c r="F40" s="41"/>
    </row>
    <row r="41" spans="2:7" ht="15.75" customHeight="1" x14ac:dyDescent="0.25">
      <c r="B41" s="65" t="s">
        <v>22</v>
      </c>
      <c r="C41" s="54">
        <v>13090</v>
      </c>
      <c r="D41" s="54">
        <v>10882.307692307701</v>
      </c>
      <c r="E41" s="54">
        <v>1514.7902097901999</v>
      </c>
      <c r="F41" s="41"/>
    </row>
    <row r="42" spans="2:7" ht="15.75" customHeight="1" x14ac:dyDescent="0.25">
      <c r="B42" s="64" t="s">
        <v>163</v>
      </c>
      <c r="C42" s="48">
        <v>12720</v>
      </c>
      <c r="D42" s="48">
        <v>10890.384615384601</v>
      </c>
      <c r="E42" s="48">
        <v>1180.4195804195699</v>
      </c>
      <c r="F42" s="41"/>
    </row>
    <row r="43" spans="2:7" ht="15.75" customHeight="1" x14ac:dyDescent="0.25">
      <c r="B43" s="65" t="s">
        <v>168</v>
      </c>
      <c r="C43" s="54">
        <v>18130</v>
      </c>
      <c r="D43" s="54">
        <v>10898.461538461501</v>
      </c>
      <c r="E43" s="54">
        <v>846.04895104894001</v>
      </c>
      <c r="F43" s="41"/>
    </row>
    <row r="44" spans="2:7" ht="15.75" customHeight="1" x14ac:dyDescent="0.25">
      <c r="B44" s="64" t="s">
        <v>169</v>
      </c>
      <c r="C44" s="48">
        <v>3580</v>
      </c>
      <c r="D44" s="48">
        <v>10906.538461538499</v>
      </c>
      <c r="E44" s="48">
        <v>511.67832167831</v>
      </c>
      <c r="F44" s="41"/>
    </row>
    <row r="45" spans="2:7" ht="15.75" customHeight="1" x14ac:dyDescent="0.25">
      <c r="B45" s="65" t="s">
        <v>170</v>
      </c>
      <c r="C45" s="54">
        <v>13090</v>
      </c>
      <c r="D45" s="54">
        <v>10914.615384615399</v>
      </c>
      <c r="E45" s="54">
        <v>177.30769230767999</v>
      </c>
      <c r="F45" s="41"/>
    </row>
    <row r="46" spans="2:7" ht="15.75" customHeight="1" x14ac:dyDescent="0.25">
      <c r="B46" s="64" t="s">
        <v>171</v>
      </c>
      <c r="C46" s="48">
        <v>2782.3076923077001</v>
      </c>
      <c r="D46" s="48">
        <v>10922.692307692299</v>
      </c>
      <c r="E46" s="48">
        <v>4524.1258741258698</v>
      </c>
      <c r="F46" s="41"/>
    </row>
    <row r="47" spans="2:7" ht="15.75" customHeight="1" x14ac:dyDescent="0.25">
      <c r="B47" s="65" t="s">
        <v>172</v>
      </c>
      <c r="C47" s="54">
        <v>5020</v>
      </c>
      <c r="D47" s="54">
        <v>10930.7692307692</v>
      </c>
      <c r="E47" s="54">
        <v>4189.7552447552398</v>
      </c>
      <c r="F47" s="41"/>
    </row>
    <row r="48" spans="2:7" ht="15.75" customHeight="1" x14ac:dyDescent="0.25">
      <c r="B48" s="64" t="s">
        <v>18</v>
      </c>
      <c r="C48" s="48">
        <v>6774.5457875457996</v>
      </c>
      <c r="D48" s="48">
        <v>10948.9556776557</v>
      </c>
      <c r="E48" s="48">
        <v>192.16860916858101</v>
      </c>
      <c r="F48" s="41"/>
      <c r="G48" s="41"/>
    </row>
    <row r="49" spans="2:5" ht="15.75" customHeight="1" x14ac:dyDescent="0.25">
      <c r="B49" s="65" t="s">
        <v>167</v>
      </c>
      <c r="C49" s="54">
        <v>5260</v>
      </c>
      <c r="D49" s="54">
        <v>19620</v>
      </c>
      <c r="E49" s="54">
        <v>17800</v>
      </c>
    </row>
    <row r="50" spans="2:5" ht="15.75" customHeight="1" x14ac:dyDescent="0.25">
      <c r="B50" s="64" t="s">
        <v>19</v>
      </c>
      <c r="C50" s="48">
        <v>5020</v>
      </c>
      <c r="D50" s="48">
        <v>6020</v>
      </c>
      <c r="E50" s="48">
        <v>2180</v>
      </c>
    </row>
    <row r="51" spans="2:5" ht="15.75" customHeight="1" x14ac:dyDescent="0.25">
      <c r="B51" s="65" t="s">
        <v>20</v>
      </c>
      <c r="C51" s="54">
        <v>3580</v>
      </c>
      <c r="D51" s="54">
        <v>12080</v>
      </c>
      <c r="E51" s="54">
        <v>4020</v>
      </c>
    </row>
    <row r="52" spans="2:5" ht="15.75" customHeight="1" x14ac:dyDescent="0.25">
      <c r="B52" s="64" t="s">
        <v>21</v>
      </c>
      <c r="C52" s="48">
        <v>13090</v>
      </c>
      <c r="D52" s="48">
        <v>1880</v>
      </c>
      <c r="E52" s="48">
        <v>7310</v>
      </c>
    </row>
    <row r="53" spans="2:5" ht="15.75" customHeight="1" x14ac:dyDescent="0.25">
      <c r="B53" s="65" t="s">
        <v>22</v>
      </c>
      <c r="C53" s="54">
        <v>12720</v>
      </c>
      <c r="D53" s="54">
        <v>17280</v>
      </c>
      <c r="E53" s="54">
        <v>9710</v>
      </c>
    </row>
    <row r="54" spans="2:5" ht="15.75" customHeight="1" x14ac:dyDescent="0.25">
      <c r="B54" s="64" t="s">
        <v>163</v>
      </c>
      <c r="C54" s="48">
        <v>18130</v>
      </c>
      <c r="D54" s="48">
        <v>10390</v>
      </c>
      <c r="E54" s="48">
        <v>9460</v>
      </c>
    </row>
    <row r="55" spans="2:5" ht="15.75" customHeight="1" x14ac:dyDescent="0.25">
      <c r="B55" s="65" t="s">
        <v>168</v>
      </c>
      <c r="C55" s="54">
        <v>23540</v>
      </c>
      <c r="D55" s="54">
        <v>11910</v>
      </c>
      <c r="E55" s="54">
        <v>18120</v>
      </c>
    </row>
    <row r="56" spans="2:5" ht="15.75" customHeight="1" x14ac:dyDescent="0.25">
      <c r="B56" s="64" t="s">
        <v>169</v>
      </c>
      <c r="C56" s="48">
        <v>28950</v>
      </c>
      <c r="D56" s="48">
        <v>7823.3333333333403</v>
      </c>
      <c r="E56" s="48">
        <v>20840</v>
      </c>
    </row>
    <row r="57" spans="2:5" ht="15.75" customHeight="1" x14ac:dyDescent="0.25">
      <c r="B57" s="65" t="s">
        <v>170</v>
      </c>
      <c r="C57" s="54">
        <v>34360</v>
      </c>
      <c r="D57" s="54">
        <v>3736.6666666666802</v>
      </c>
      <c r="E57" s="54">
        <v>25045</v>
      </c>
    </row>
    <row r="58" spans="2:5" ht="15.75" customHeight="1" x14ac:dyDescent="0.25">
      <c r="B58" s="64" t="s">
        <v>171</v>
      </c>
      <c r="C58" s="48">
        <v>39770</v>
      </c>
      <c r="D58" s="48">
        <v>2453.3333333333399</v>
      </c>
      <c r="E58" s="48">
        <v>29250</v>
      </c>
    </row>
    <row r="59" spans="2:5" ht="15.75" customHeight="1" x14ac:dyDescent="0.25">
      <c r="B59" s="65" t="s">
        <v>172</v>
      </c>
      <c r="C59" s="54">
        <v>45180</v>
      </c>
      <c r="D59" s="54">
        <v>1170</v>
      </c>
      <c r="E59" s="54">
        <v>33455</v>
      </c>
    </row>
    <row r="60" spans="2:5" ht="15.75" customHeight="1" x14ac:dyDescent="0.2"/>
    <row r="61" spans="2:5" ht="15.75" customHeight="1" x14ac:dyDescent="0.2"/>
    <row r="62" spans="2:5" ht="15.75" customHeight="1" x14ac:dyDescent="0.2"/>
    <row r="63" spans="2:5" ht="15.75" customHeight="1" x14ac:dyDescent="0.2"/>
    <row r="64" spans="2:5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B10:E10"/>
  </mergeCells>
  <conditionalFormatting sqref="H23:J23">
    <cfRule type="expression" dxfId="3" priority="1">
      <formula>SUM(N$11:N$22)=SUM(H$11:H$22)</formula>
    </cfRule>
  </conditionalFormatting>
  <conditionalFormatting sqref="K11:K22">
    <cfRule type="expression" dxfId="2" priority="2">
      <formula>SUM($H11:$J11)=SUM($N11:$P11)</formula>
    </cfRule>
  </conditionalFormatting>
  <pageMargins left="0.7" right="0.7" top="0.75" bottom="0.75" header="0" footer="0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2:Z1000"/>
  <sheetViews>
    <sheetView showGridLines="0" workbookViewId="0"/>
  </sheetViews>
  <sheetFormatPr baseColWidth="10" defaultColWidth="12.625" defaultRowHeight="15" customHeight="1" x14ac:dyDescent="0.2"/>
  <cols>
    <col min="1" max="1" width="4.125" customWidth="1"/>
    <col min="2" max="4" width="10.125" customWidth="1"/>
    <col min="5" max="5" width="1" customWidth="1"/>
    <col min="6" max="9" width="10.125" customWidth="1"/>
    <col min="10" max="10" width="3.625" customWidth="1"/>
    <col min="11" max="11" width="8.5" hidden="1" customWidth="1"/>
    <col min="12" max="13" width="9.375" hidden="1" customWidth="1"/>
    <col min="14" max="26" width="9.375" customWidth="1"/>
  </cols>
  <sheetData>
    <row r="2" spans="1:26" x14ac:dyDescent="0.25">
      <c r="A2" s="20"/>
      <c r="B2" s="4" t="s">
        <v>187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4" spans="1:26" x14ac:dyDescent="0.25">
      <c r="B4" s="6" t="s">
        <v>188</v>
      </c>
      <c r="C4" s="6"/>
      <c r="D4" s="6"/>
      <c r="E4" s="6"/>
      <c r="F4" s="6"/>
      <c r="G4" s="6"/>
      <c r="H4" s="6"/>
      <c r="I4" s="6"/>
      <c r="J4" s="6"/>
      <c r="K4" s="6"/>
    </row>
    <row r="5" spans="1:26" x14ac:dyDescent="0.25">
      <c r="B5" s="45" t="s">
        <v>189</v>
      </c>
      <c r="C5" s="6"/>
      <c r="D5" s="6"/>
      <c r="E5" s="6"/>
      <c r="F5" s="6"/>
      <c r="G5" s="6"/>
      <c r="H5" s="6"/>
      <c r="I5" s="6"/>
      <c r="J5" s="6"/>
      <c r="K5" s="6"/>
    </row>
    <row r="6" spans="1:26" x14ac:dyDescent="0.25">
      <c r="B6" s="6"/>
      <c r="C6" s="6"/>
      <c r="D6" s="6"/>
      <c r="E6" s="6"/>
      <c r="F6" s="6"/>
      <c r="G6" s="6"/>
      <c r="H6" s="6"/>
      <c r="I6" s="6"/>
      <c r="J6" s="6"/>
      <c r="K6" s="6"/>
    </row>
    <row r="8" spans="1:26" x14ac:dyDescent="0.25">
      <c r="B8" s="5" t="s">
        <v>190</v>
      </c>
      <c r="C8" s="6"/>
      <c r="D8" s="28" t="s">
        <v>191</v>
      </c>
      <c r="H8" s="47" t="s">
        <v>192</v>
      </c>
      <c r="I8" s="47" t="s">
        <v>193</v>
      </c>
      <c r="M8" s="5">
        <f>IF(D10=M9,1,0)</f>
        <v>0</v>
      </c>
    </row>
    <row r="9" spans="1:26" x14ac:dyDescent="0.25">
      <c r="H9" s="48" t="s">
        <v>194</v>
      </c>
      <c r="I9" s="48">
        <v>200</v>
      </c>
      <c r="M9" s="68">
        <f>VLOOKUP(D8,H9:I32,2,0)</f>
        <v>86</v>
      </c>
    </row>
    <row r="10" spans="1:26" x14ac:dyDescent="0.25">
      <c r="B10" s="69" t="s">
        <v>195</v>
      </c>
      <c r="D10" s="70"/>
      <c r="E10" s="71"/>
      <c r="H10" s="54" t="s">
        <v>196</v>
      </c>
      <c r="I10" s="54">
        <v>197</v>
      </c>
    </row>
    <row r="11" spans="1:26" x14ac:dyDescent="0.25">
      <c r="H11" s="48" t="s">
        <v>191</v>
      </c>
      <c r="I11" s="48">
        <v>86</v>
      </c>
    </row>
    <row r="12" spans="1:26" x14ac:dyDescent="0.25">
      <c r="H12" s="54" t="s">
        <v>197</v>
      </c>
      <c r="I12" s="54">
        <v>77</v>
      </c>
    </row>
    <row r="13" spans="1:26" x14ac:dyDescent="0.25">
      <c r="H13" s="48" t="s">
        <v>198</v>
      </c>
      <c r="I13" s="48">
        <v>115</v>
      </c>
    </row>
    <row r="14" spans="1:26" x14ac:dyDescent="0.25">
      <c r="H14" s="54" t="s">
        <v>199</v>
      </c>
      <c r="I14" s="54">
        <v>187</v>
      </c>
    </row>
    <row r="15" spans="1:26" x14ac:dyDescent="0.25">
      <c r="H15" s="48" t="s">
        <v>200</v>
      </c>
      <c r="I15" s="48">
        <v>150</v>
      </c>
    </row>
    <row r="16" spans="1:26" x14ac:dyDescent="0.25">
      <c r="H16" s="54" t="s">
        <v>201</v>
      </c>
      <c r="I16" s="54">
        <v>174</v>
      </c>
    </row>
    <row r="17" spans="8:9" x14ac:dyDescent="0.25">
      <c r="H17" s="48" t="s">
        <v>202</v>
      </c>
      <c r="I17" s="48">
        <v>115</v>
      </c>
    </row>
    <row r="18" spans="8:9" x14ac:dyDescent="0.25">
      <c r="H18" s="54" t="s">
        <v>203</v>
      </c>
      <c r="I18" s="54">
        <v>120</v>
      </c>
    </row>
    <row r="19" spans="8:9" x14ac:dyDescent="0.25">
      <c r="H19" s="48" t="s">
        <v>204</v>
      </c>
      <c r="I19" s="48">
        <v>180</v>
      </c>
    </row>
    <row r="20" spans="8:9" x14ac:dyDescent="0.25">
      <c r="H20" s="54" t="s">
        <v>205</v>
      </c>
      <c r="I20" s="54">
        <v>58</v>
      </c>
    </row>
    <row r="21" spans="8:9" ht="15.75" customHeight="1" x14ac:dyDescent="0.25">
      <c r="H21" s="48" t="s">
        <v>206</v>
      </c>
      <c r="I21" s="48">
        <v>61</v>
      </c>
    </row>
    <row r="22" spans="8:9" ht="15.75" customHeight="1" x14ac:dyDescent="0.25">
      <c r="H22" s="54" t="s">
        <v>207</v>
      </c>
      <c r="I22" s="54">
        <v>87</v>
      </c>
    </row>
    <row r="23" spans="8:9" ht="15.75" customHeight="1" x14ac:dyDescent="0.25">
      <c r="H23" s="48" t="s">
        <v>208</v>
      </c>
      <c r="I23" s="48">
        <v>103</v>
      </c>
    </row>
    <row r="24" spans="8:9" ht="15.75" customHeight="1" x14ac:dyDescent="0.25">
      <c r="H24" s="54" t="s">
        <v>209</v>
      </c>
      <c r="I24" s="54">
        <v>143</v>
      </c>
    </row>
    <row r="25" spans="8:9" ht="15.75" customHeight="1" x14ac:dyDescent="0.25">
      <c r="H25" s="48" t="s">
        <v>210</v>
      </c>
      <c r="I25" s="48">
        <v>167</v>
      </c>
    </row>
    <row r="26" spans="8:9" ht="15.75" customHeight="1" x14ac:dyDescent="0.25">
      <c r="H26" s="54" t="s">
        <v>211</v>
      </c>
      <c r="I26" s="54">
        <v>67</v>
      </c>
    </row>
    <row r="27" spans="8:9" ht="15.75" customHeight="1" x14ac:dyDescent="0.25">
      <c r="H27" s="48" t="s">
        <v>212</v>
      </c>
      <c r="I27" s="48">
        <v>165</v>
      </c>
    </row>
    <row r="28" spans="8:9" ht="15.75" customHeight="1" x14ac:dyDescent="0.25">
      <c r="H28" s="54" t="s">
        <v>213</v>
      </c>
      <c r="I28" s="54">
        <v>185</v>
      </c>
    </row>
    <row r="29" spans="8:9" ht="15.75" customHeight="1" x14ac:dyDescent="0.25">
      <c r="H29" s="48" t="s">
        <v>214</v>
      </c>
      <c r="I29" s="48">
        <v>56</v>
      </c>
    </row>
    <row r="30" spans="8:9" ht="15.75" customHeight="1" x14ac:dyDescent="0.25">
      <c r="H30" s="54" t="s">
        <v>215</v>
      </c>
      <c r="I30" s="54">
        <v>115</v>
      </c>
    </row>
    <row r="31" spans="8:9" ht="15.75" customHeight="1" x14ac:dyDescent="0.25">
      <c r="H31" s="48" t="s">
        <v>216</v>
      </c>
      <c r="I31" s="48">
        <v>156</v>
      </c>
    </row>
    <row r="32" spans="8:9" ht="15.75" customHeight="1" x14ac:dyDescent="0.25">
      <c r="H32" s="54" t="s">
        <v>217</v>
      </c>
      <c r="I32" s="54">
        <v>195</v>
      </c>
    </row>
    <row r="33" ht="13.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conditionalFormatting sqref="E10">
    <cfRule type="expression" dxfId="1" priority="1">
      <formula>$M$9=$D$10</formula>
    </cfRule>
  </conditionalFormatting>
  <dataValidations count="1">
    <dataValidation type="list" allowBlank="1" showErrorMessage="1" sqref="D8" xr:uid="{00000000-0002-0000-0800-000000000000}">
      <formula1>$H$9:$H$32</formula1>
    </dataValidation>
  </dataValidations>
  <pageMargins left="0.7" right="0.7" top="0.75" bottom="0.75" header="0" footer="0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2:Z1000"/>
  <sheetViews>
    <sheetView workbookViewId="0"/>
  </sheetViews>
  <sheetFormatPr baseColWidth="10" defaultColWidth="12.625" defaultRowHeight="15" customHeight="1" x14ac:dyDescent="0.2"/>
  <cols>
    <col min="1" max="1" width="5" customWidth="1"/>
    <col min="2" max="3" width="10" customWidth="1"/>
    <col min="4" max="4" width="2.625" customWidth="1"/>
    <col min="5" max="5" width="2.75" customWidth="1"/>
    <col min="6" max="6" width="10.75" customWidth="1"/>
    <col min="7" max="7" width="1" customWidth="1"/>
    <col min="8" max="8" width="2.375" customWidth="1"/>
    <col min="9" max="9" width="10" customWidth="1"/>
    <col min="10" max="10" width="3.375" customWidth="1"/>
    <col min="11" max="26" width="10" customWidth="1"/>
  </cols>
  <sheetData>
    <row r="2" spans="1:26" x14ac:dyDescent="0.25">
      <c r="A2" s="3"/>
      <c r="B2" s="4" t="s">
        <v>218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x14ac:dyDescent="0.25">
      <c r="B4" s="6" t="s">
        <v>219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6" x14ac:dyDescent="0.25">
      <c r="B5" s="5" t="s">
        <v>220</v>
      </c>
    </row>
    <row r="7" spans="1:26" x14ac:dyDescent="0.25">
      <c r="B7" s="90" t="s">
        <v>221</v>
      </c>
      <c r="C7" s="91"/>
      <c r="D7" s="72"/>
      <c r="E7" s="47"/>
      <c r="F7" s="47" t="s">
        <v>222</v>
      </c>
      <c r="G7" s="47"/>
      <c r="H7" s="47"/>
      <c r="I7" s="47" t="s">
        <v>223</v>
      </c>
      <c r="K7" s="73"/>
      <c r="L7" s="74"/>
      <c r="M7" s="74"/>
      <c r="N7" s="74"/>
      <c r="O7" s="74"/>
      <c r="P7" s="74"/>
      <c r="Q7" s="74"/>
      <c r="R7" s="74"/>
      <c r="S7" s="74"/>
      <c r="T7" s="75"/>
      <c r="W7" s="5">
        <f>IF(F17="Italie",1,0)</f>
        <v>0</v>
      </c>
    </row>
    <row r="8" spans="1:26" x14ac:dyDescent="0.25">
      <c r="B8" s="76" t="s">
        <v>224</v>
      </c>
      <c r="C8" s="76" t="s">
        <v>225</v>
      </c>
      <c r="D8" s="48"/>
      <c r="E8" s="48" t="s">
        <v>226</v>
      </c>
      <c r="F8" s="31">
        <v>66776492</v>
      </c>
      <c r="G8" s="48"/>
      <c r="H8" s="48" t="s">
        <v>227</v>
      </c>
      <c r="I8" s="48">
        <v>4120</v>
      </c>
      <c r="K8" s="77"/>
      <c r="L8" s="78"/>
      <c r="M8" s="78"/>
      <c r="N8" s="78"/>
      <c r="O8" s="78"/>
      <c r="P8" s="78"/>
      <c r="Q8" s="78"/>
      <c r="R8" s="78"/>
      <c r="S8" s="78"/>
      <c r="T8" s="79"/>
    </row>
    <row r="9" spans="1:26" x14ac:dyDescent="0.25">
      <c r="B9" s="54" t="s">
        <v>228</v>
      </c>
      <c r="C9" s="54" t="s">
        <v>229</v>
      </c>
      <c r="D9" s="54"/>
      <c r="E9" s="54" t="s">
        <v>230</v>
      </c>
      <c r="F9" s="53">
        <v>80925000</v>
      </c>
      <c r="G9" s="54"/>
      <c r="H9" s="54" t="s">
        <v>231</v>
      </c>
      <c r="I9" s="54">
        <v>9653</v>
      </c>
      <c r="K9" s="77"/>
      <c r="L9" s="78"/>
      <c r="M9" s="78"/>
      <c r="N9" s="78"/>
      <c r="O9" s="78"/>
      <c r="P9" s="78"/>
      <c r="Q9" s="78"/>
      <c r="R9" s="78"/>
      <c r="S9" s="78"/>
      <c r="T9" s="79"/>
    </row>
    <row r="10" spans="1:26" x14ac:dyDescent="0.25">
      <c r="B10" s="48" t="s">
        <v>232</v>
      </c>
      <c r="C10" s="48" t="s">
        <v>233</v>
      </c>
      <c r="D10" s="48"/>
      <c r="E10" s="48" t="s">
        <v>234</v>
      </c>
      <c r="F10" s="31">
        <v>11203992</v>
      </c>
      <c r="G10" s="48"/>
      <c r="H10" s="48" t="s">
        <v>235</v>
      </c>
      <c r="I10" s="48">
        <v>1200</v>
      </c>
      <c r="K10" s="77"/>
      <c r="L10" s="78"/>
      <c r="M10" s="78"/>
      <c r="N10" s="78"/>
      <c r="O10" s="78"/>
      <c r="P10" s="78"/>
      <c r="Q10" s="78"/>
      <c r="R10" s="78"/>
      <c r="S10" s="78"/>
      <c r="T10" s="79"/>
    </row>
    <row r="11" spans="1:26" x14ac:dyDescent="0.25">
      <c r="B11" s="54" t="s">
        <v>236</v>
      </c>
      <c r="C11" s="54" t="s">
        <v>237</v>
      </c>
      <c r="D11" s="54"/>
      <c r="E11" s="54" t="s">
        <v>238</v>
      </c>
      <c r="F11" s="53">
        <v>9903268</v>
      </c>
      <c r="G11" s="54"/>
      <c r="H11" s="54" t="s">
        <v>239</v>
      </c>
      <c r="I11" s="54">
        <v>741</v>
      </c>
      <c r="K11" s="77"/>
      <c r="L11" s="78"/>
      <c r="M11" s="78"/>
      <c r="N11" s="78"/>
      <c r="O11" s="78"/>
      <c r="P11" s="78"/>
      <c r="Q11" s="78"/>
      <c r="R11" s="78"/>
      <c r="S11" s="78"/>
      <c r="T11" s="79"/>
    </row>
    <row r="12" spans="1:26" x14ac:dyDescent="0.25">
      <c r="B12" s="48" t="s">
        <v>240</v>
      </c>
      <c r="C12" s="48" t="s">
        <v>241</v>
      </c>
      <c r="D12" s="48"/>
      <c r="E12" s="48" t="s">
        <v>242</v>
      </c>
      <c r="F12" s="31">
        <v>9551781</v>
      </c>
      <c r="G12" s="48"/>
      <c r="H12" s="48" t="s">
        <v>243</v>
      </c>
      <c r="I12" s="48">
        <v>852</v>
      </c>
      <c r="K12" s="77"/>
      <c r="L12" s="78"/>
      <c r="M12" s="78"/>
      <c r="N12" s="78"/>
      <c r="O12" s="78"/>
      <c r="P12" s="78"/>
      <c r="Q12" s="78"/>
      <c r="R12" s="78"/>
      <c r="S12" s="78"/>
      <c r="T12" s="79"/>
    </row>
    <row r="13" spans="1:26" x14ac:dyDescent="0.25">
      <c r="B13" s="54" t="s">
        <v>244</v>
      </c>
      <c r="C13" s="54" t="s">
        <v>245</v>
      </c>
      <c r="D13" s="54"/>
      <c r="E13" s="54" t="s">
        <v>246</v>
      </c>
      <c r="F13" s="53">
        <v>60782668</v>
      </c>
      <c r="G13" s="54"/>
      <c r="H13" s="54" t="s">
        <v>247</v>
      </c>
      <c r="I13" s="54">
        <v>8952</v>
      </c>
      <c r="K13" s="77"/>
      <c r="L13" s="78"/>
      <c r="M13" s="78"/>
      <c r="N13" s="78"/>
      <c r="O13" s="78"/>
      <c r="P13" s="78"/>
      <c r="Q13" s="78"/>
      <c r="R13" s="78"/>
      <c r="S13" s="78"/>
      <c r="T13" s="79"/>
    </row>
    <row r="14" spans="1:26" x14ac:dyDescent="0.25">
      <c r="K14" s="77"/>
      <c r="L14" s="78"/>
      <c r="M14" s="78"/>
      <c r="N14" s="78"/>
      <c r="O14" s="78"/>
      <c r="P14" s="78"/>
      <c r="Q14" s="78"/>
      <c r="R14" s="78"/>
      <c r="S14" s="78"/>
      <c r="T14" s="79"/>
    </row>
    <row r="15" spans="1:26" x14ac:dyDescent="0.25">
      <c r="B15" s="5" t="s">
        <v>248</v>
      </c>
      <c r="K15" s="77"/>
      <c r="L15" s="78"/>
      <c r="M15" s="78"/>
      <c r="N15" s="78"/>
      <c r="O15" s="78"/>
      <c r="P15" s="78"/>
      <c r="Q15" s="78"/>
      <c r="R15" s="78"/>
      <c r="S15" s="78"/>
      <c r="T15" s="79"/>
    </row>
    <row r="16" spans="1:26" x14ac:dyDescent="0.25">
      <c r="B16" s="5" t="s">
        <v>249</v>
      </c>
      <c r="K16" s="77"/>
      <c r="L16" s="78"/>
      <c r="M16" s="78"/>
      <c r="N16" s="78"/>
      <c r="O16" s="78"/>
      <c r="P16" s="78"/>
      <c r="Q16" s="78"/>
      <c r="R16" s="78"/>
      <c r="S16" s="78"/>
      <c r="T16" s="79"/>
    </row>
    <row r="17" spans="2:20" x14ac:dyDescent="0.25">
      <c r="B17" s="5" t="s">
        <v>250</v>
      </c>
      <c r="F17" s="80"/>
      <c r="H17" s="100" t="s">
        <v>251</v>
      </c>
      <c r="I17" s="89"/>
      <c r="K17" s="77"/>
      <c r="L17" s="78"/>
      <c r="M17" s="78"/>
      <c r="N17" s="78"/>
      <c r="O17" s="78"/>
      <c r="P17" s="78"/>
      <c r="Q17" s="78"/>
      <c r="R17" s="78"/>
      <c r="S17" s="78"/>
      <c r="T17" s="79"/>
    </row>
    <row r="18" spans="2:20" x14ac:dyDescent="0.25">
      <c r="K18" s="77"/>
      <c r="L18" s="78"/>
      <c r="M18" s="78"/>
      <c r="N18" s="78"/>
      <c r="O18" s="78"/>
      <c r="P18" s="78"/>
      <c r="Q18" s="78"/>
      <c r="R18" s="78"/>
      <c r="S18" s="78"/>
      <c r="T18" s="79"/>
    </row>
    <row r="19" spans="2:20" x14ac:dyDescent="0.25">
      <c r="K19" s="77"/>
      <c r="L19" s="78"/>
      <c r="M19" s="78"/>
      <c r="N19" s="78"/>
      <c r="O19" s="78"/>
      <c r="P19" s="78"/>
      <c r="Q19" s="78"/>
      <c r="R19" s="78"/>
      <c r="S19" s="78"/>
      <c r="T19" s="79"/>
    </row>
    <row r="20" spans="2:20" x14ac:dyDescent="0.25">
      <c r="K20" s="77"/>
      <c r="L20" s="78"/>
      <c r="M20" s="78"/>
      <c r="N20" s="78"/>
      <c r="O20" s="78"/>
      <c r="P20" s="78"/>
      <c r="Q20" s="78"/>
      <c r="R20" s="78"/>
      <c r="S20" s="78"/>
      <c r="T20" s="79"/>
    </row>
    <row r="21" spans="2:20" ht="15.75" customHeight="1" x14ac:dyDescent="0.25">
      <c r="K21" s="77"/>
      <c r="L21" s="78"/>
      <c r="M21" s="78"/>
      <c r="N21" s="78"/>
      <c r="O21" s="78"/>
      <c r="P21" s="78"/>
      <c r="Q21" s="78"/>
      <c r="R21" s="78"/>
      <c r="S21" s="78"/>
      <c r="T21" s="79"/>
    </row>
    <row r="22" spans="2:20" ht="15.75" customHeight="1" x14ac:dyDescent="0.25">
      <c r="K22" s="77"/>
      <c r="L22" s="78"/>
      <c r="M22" s="78"/>
      <c r="N22" s="78"/>
      <c r="O22" s="78"/>
      <c r="P22" s="78"/>
      <c r="Q22" s="78"/>
      <c r="R22" s="78"/>
      <c r="S22" s="78"/>
      <c r="T22" s="79"/>
    </row>
    <row r="23" spans="2:20" ht="15.75" customHeight="1" x14ac:dyDescent="0.25">
      <c r="K23" s="77"/>
      <c r="L23" s="78"/>
      <c r="M23" s="78"/>
      <c r="N23" s="78"/>
      <c r="O23" s="78"/>
      <c r="P23" s="78"/>
      <c r="Q23" s="78"/>
      <c r="R23" s="78"/>
      <c r="S23" s="78"/>
      <c r="T23" s="79"/>
    </row>
    <row r="24" spans="2:20" ht="15.75" customHeight="1" x14ac:dyDescent="0.25">
      <c r="K24" s="77"/>
      <c r="L24" s="78"/>
      <c r="M24" s="78"/>
      <c r="N24" s="78"/>
      <c r="O24" s="78"/>
      <c r="P24" s="78"/>
      <c r="Q24" s="78"/>
      <c r="R24" s="78"/>
      <c r="S24" s="78"/>
      <c r="T24" s="79"/>
    </row>
    <row r="25" spans="2:20" ht="15.75" customHeight="1" x14ac:dyDescent="0.25">
      <c r="K25" s="77"/>
      <c r="L25" s="78"/>
      <c r="M25" s="78"/>
      <c r="N25" s="78"/>
      <c r="O25" s="78"/>
      <c r="P25" s="78"/>
      <c r="Q25" s="78"/>
      <c r="R25" s="78"/>
      <c r="S25" s="78"/>
      <c r="T25" s="79"/>
    </row>
    <row r="26" spans="2:20" ht="15.75" customHeight="1" x14ac:dyDescent="0.25">
      <c r="K26" s="77"/>
      <c r="L26" s="78"/>
      <c r="M26" s="78"/>
      <c r="N26" s="78"/>
      <c r="O26" s="78"/>
      <c r="P26" s="78"/>
      <c r="Q26" s="78"/>
      <c r="R26" s="78"/>
      <c r="S26" s="78"/>
      <c r="T26" s="79"/>
    </row>
    <row r="27" spans="2:20" ht="15.75" customHeight="1" x14ac:dyDescent="0.25">
      <c r="K27" s="77"/>
      <c r="L27" s="78"/>
      <c r="M27" s="78"/>
      <c r="N27" s="78"/>
      <c r="O27" s="78"/>
      <c r="P27" s="78"/>
      <c r="Q27" s="78"/>
      <c r="R27" s="78"/>
      <c r="S27" s="78"/>
      <c r="T27" s="79"/>
    </row>
    <row r="28" spans="2:20" ht="15.75" customHeight="1" x14ac:dyDescent="0.25">
      <c r="K28" s="77"/>
      <c r="L28" s="78"/>
      <c r="M28" s="78"/>
      <c r="N28" s="78"/>
      <c r="O28" s="78"/>
      <c r="P28" s="78"/>
      <c r="Q28" s="78"/>
      <c r="R28" s="78"/>
      <c r="S28" s="78"/>
      <c r="T28" s="79"/>
    </row>
    <row r="29" spans="2:20" ht="15.75" customHeight="1" x14ac:dyDescent="0.25">
      <c r="K29" s="77"/>
      <c r="L29" s="78"/>
      <c r="M29" s="78"/>
      <c r="N29" s="78"/>
      <c r="O29" s="78"/>
      <c r="P29" s="78"/>
      <c r="Q29" s="78"/>
      <c r="R29" s="78"/>
      <c r="S29" s="78"/>
      <c r="T29" s="79"/>
    </row>
    <row r="30" spans="2:20" ht="15.75" customHeight="1" x14ac:dyDescent="0.25">
      <c r="K30" s="77"/>
      <c r="L30" s="78"/>
      <c r="M30" s="78"/>
      <c r="N30" s="78"/>
      <c r="O30" s="78"/>
      <c r="P30" s="78"/>
      <c r="Q30" s="78"/>
      <c r="R30" s="78"/>
      <c r="S30" s="78"/>
      <c r="T30" s="79"/>
    </row>
    <row r="31" spans="2:20" ht="15.75" customHeight="1" x14ac:dyDescent="0.25">
      <c r="K31" s="81"/>
      <c r="L31" s="82"/>
      <c r="M31" s="82"/>
      <c r="N31" s="82"/>
      <c r="O31" s="82"/>
      <c r="P31" s="82"/>
      <c r="Q31" s="82"/>
      <c r="R31" s="82"/>
      <c r="S31" s="82"/>
      <c r="T31" s="83"/>
    </row>
    <row r="32" spans="2:2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">
    <mergeCell ref="B7:C7"/>
    <mergeCell ref="H17:I17"/>
  </mergeCells>
  <conditionalFormatting sqref="G17">
    <cfRule type="expression" dxfId="0" priority="1">
      <formula>$F$17="Italie"</formula>
    </cfRule>
  </conditionalFormatting>
  <dataValidations count="1">
    <dataValidation type="list" allowBlank="1" showErrorMessage="1" sqref="F17" xr:uid="{00000000-0002-0000-0900-000000000000}">
      <formula1>$C$8:$C$13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base</vt:lpstr>
      <vt:lpstr>si-1</vt:lpstr>
      <vt:lpstr>si-2</vt:lpstr>
      <vt:lpstr>si-3</vt:lpstr>
      <vt:lpstr>somme.si.ens 1</vt:lpstr>
      <vt:lpstr>somme.si.ens 2</vt:lpstr>
      <vt:lpstr>somme.si.ens 3</vt:lpstr>
      <vt:lpstr>Recherchev</vt:lpstr>
      <vt:lpstr>Graphique</vt:lpstr>
      <vt:lpstr>TableauCroise</vt:lpstr>
      <vt:lpstr>TCD</vt:lpstr>
      <vt:lpstr>score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</dc:creator>
  <cp:lastModifiedBy>M. AHMED</cp:lastModifiedBy>
  <dcterms:created xsi:type="dcterms:W3CDTF">2015-04-20T18:17:59Z</dcterms:created>
  <dcterms:modified xsi:type="dcterms:W3CDTF">2021-03-29T15:33:14Z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ac3e9a90-152d-4395-9aa5-40f25b8e9a4b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